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K:\QUALENG\Sean England\2025\CMRT and EMRT\"/>
    </mc:Choice>
  </mc:AlternateContent>
  <workbookProtection workbookAlgorithmName="SHA-512" workbookHashValue="wDO72AnhxIokwyKVRtq9mCq6vPZY+g2fC2+KVhYi7Ax9D8wT9uw51HUS2o+Ye020zOxf4ZwAXlSeM2ISlu2EWg==" workbookSaltValue="SR2VeyLbwJAGSjE/ZObH9g==" workbookSpinCount="100000" lockStructure="1"/>
  <bookViews>
    <workbookView xWindow="28680" yWindow="-120" windowWidth="29040" windowHeight="15840" tabRatio="789" activeTab="3"/>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62913"/>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AB2501" i="5"/>
  <c r="C2502" i="5"/>
  <c r="AB2502" i="5"/>
  <c r="C2503" i="5"/>
  <c r="AB2503" i="5"/>
  <c r="V2500" i="5"/>
  <c r="E2500" i="5"/>
  <c r="X2500" i="5" s="1"/>
  <c r="V2501" i="5"/>
  <c r="E2501" i="5"/>
  <c r="X2501" i="5" s="1"/>
  <c r="V2502" i="5"/>
  <c r="E2502" i="5"/>
  <c r="X2502" i="5" s="1"/>
  <c r="V2503" i="5"/>
  <c r="E2503" i="5"/>
  <c r="X2503" i="5" s="1"/>
  <c r="B2500" i="5"/>
  <c r="T2500" i="5"/>
  <c r="B2501" i="5"/>
  <c r="T2501" i="5"/>
  <c r="B2502" i="5"/>
  <c r="T2502" i="5"/>
  <c r="B2503" i="5"/>
  <c r="T2503" i="5"/>
  <c r="S2500" i="5"/>
  <c r="S2501" i="5"/>
  <c r="S2502" i="5"/>
  <c r="S2503" i="5"/>
  <c r="R2500" i="5"/>
  <c r="R2501" i="5"/>
  <c r="R2502" i="5"/>
  <c r="R2503" i="5"/>
  <c r="C2499" i="5"/>
  <c r="V2499" i="5"/>
  <c r="J2499" i="5"/>
  <c r="J2500" i="5"/>
  <c r="J2501" i="5"/>
  <c r="J2502" i="5"/>
  <c r="J2503" i="5"/>
  <c r="I2499" i="5"/>
  <c r="I2500" i="5"/>
  <c r="I2501" i="5"/>
  <c r="I2502" i="5"/>
  <c r="I2503" i="5"/>
  <c r="H2499" i="5"/>
  <c r="H2500" i="5"/>
  <c r="H2501" i="5"/>
  <c r="H2502" i="5"/>
  <c r="H2503" i="5"/>
  <c r="F2500" i="5"/>
  <c r="G2500" i="5"/>
  <c r="F2501" i="5"/>
  <c r="G2501" i="5"/>
  <c r="F2502" i="5"/>
  <c r="G2502" i="5"/>
  <c r="F2503" i="5"/>
  <c r="G2503" i="5"/>
  <c r="J154" i="8"/>
  <c r="K154" i="8"/>
  <c r="J155" i="8"/>
  <c r="K155" i="8"/>
  <c r="P19" i="4"/>
  <c r="P18" i="4"/>
  <c r="P17" i="4"/>
  <c r="Q17" i="4" s="1"/>
  <c r="P14" i="4"/>
  <c r="P13" i="4"/>
  <c r="Q12" i="4" s="1"/>
  <c r="R12" i="4" s="1"/>
  <c r="P12" i="4"/>
  <c r="P21" i="4"/>
  <c r="P20" i="4"/>
  <c r="P16" i="4"/>
  <c r="P15" i="4"/>
  <c r="Q16" i="4"/>
  <c r="R16" i="4" s="1"/>
  <c r="Q15" i="4"/>
  <c r="Q14" i="4"/>
  <c r="Q20" i="4"/>
  <c r="R20" i="4"/>
  <c r="Q21" i="4"/>
  <c r="R21" i="4"/>
  <c r="S20" i="4"/>
  <c r="T20" i="4" s="1"/>
  <c r="S21" i="4"/>
  <c r="T21" i="4"/>
  <c r="U21" i="4" s="1"/>
  <c r="V21" i="4" s="1"/>
  <c r="W21" i="4" s="1"/>
  <c r="X21" i="4" s="1"/>
  <c r="C12" i="5"/>
  <c r="AB12" i="5"/>
  <c r="V12" i="5"/>
  <c r="E12" i="5"/>
  <c r="X12" i="5" s="1"/>
  <c r="B12" i="5"/>
  <c r="T12" i="5"/>
  <c r="S12" i="5"/>
  <c r="R12" i="5"/>
  <c r="J12" i="5"/>
  <c r="I12" i="5"/>
  <c r="H12" i="5"/>
  <c r="G12" i="5"/>
  <c r="F12" i="5"/>
  <c r="C11" i="5"/>
  <c r="AB11" i="5"/>
  <c r="V11" i="5"/>
  <c r="E11" i="5"/>
  <c r="X11" i="5" s="1"/>
  <c r="B11" i="5"/>
  <c r="T11" i="5"/>
  <c r="S11" i="5"/>
  <c r="R11" i="5"/>
  <c r="J11" i="5"/>
  <c r="I11" i="5"/>
  <c r="H11" i="5"/>
  <c r="G11" i="5"/>
  <c r="F11" i="5"/>
  <c r="C10" i="5"/>
  <c r="AB10" i="5"/>
  <c r="V10" i="5"/>
  <c r="E10" i="5"/>
  <c r="X10" i="5" s="1"/>
  <c r="B10" i="5"/>
  <c r="T10" i="5"/>
  <c r="S10" i="5"/>
  <c r="R10" i="5"/>
  <c r="J10" i="5"/>
  <c r="I10" i="5"/>
  <c r="H10" i="5"/>
  <c r="G10" i="5"/>
  <c r="F10" i="5"/>
  <c r="C9" i="5"/>
  <c r="AB9" i="5"/>
  <c r="V9" i="5"/>
  <c r="E9" i="5"/>
  <c r="X9" i="5" s="1"/>
  <c r="B9" i="5"/>
  <c r="T9" i="5"/>
  <c r="S9" i="5"/>
  <c r="R9" i="5"/>
  <c r="J9" i="5"/>
  <c r="I9" i="5"/>
  <c r="H9" i="5"/>
  <c r="G9" i="5"/>
  <c r="F9" i="5"/>
  <c r="C8" i="5"/>
  <c r="AB8" i="5"/>
  <c r="V8" i="5"/>
  <c r="E8" i="5"/>
  <c r="X8" i="5" s="1"/>
  <c r="B8" i="5"/>
  <c r="T8" i="5"/>
  <c r="S8" i="5"/>
  <c r="R8" i="5"/>
  <c r="J8" i="5"/>
  <c r="I8" i="5"/>
  <c r="H8" i="5"/>
  <c r="G8" i="5"/>
  <c r="F8" i="5"/>
  <c r="C7" i="5"/>
  <c r="AB7" i="5"/>
  <c r="V7" i="5"/>
  <c r="E7" i="5"/>
  <c r="X7" i="5" s="1"/>
  <c r="B7" i="5"/>
  <c r="T7" i="5"/>
  <c r="S7" i="5"/>
  <c r="R7" i="5"/>
  <c r="J7" i="5"/>
  <c r="I7" i="5"/>
  <c r="H7" i="5"/>
  <c r="G7" i="5"/>
  <c r="F7" i="5"/>
  <c r="C6" i="5"/>
  <c r="AB6" i="5"/>
  <c r="V6" i="5"/>
  <c r="E6" i="5"/>
  <c r="X6" i="5" s="1"/>
  <c r="B6" i="5"/>
  <c r="T6" i="5"/>
  <c r="S6" i="5"/>
  <c r="R6" i="5"/>
  <c r="J6" i="5"/>
  <c r="I6" i="5"/>
  <c r="H6" i="5"/>
  <c r="G6" i="5"/>
  <c r="F6" i="5"/>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G5" i="6" s="1"/>
  <c r="H5" i="6" s="1"/>
  <c r="B111" i="6"/>
  <c r="B110" i="6"/>
  <c r="G110" i="6" s="1"/>
  <c r="B109" i="6"/>
  <c r="B108" i="6"/>
  <c r="B107" i="6"/>
  <c r="B106" i="6"/>
  <c r="B105" i="6"/>
  <c r="B104" i="6"/>
  <c r="B103" i="6"/>
  <c r="B102" i="6"/>
  <c r="B101" i="6"/>
  <c r="B100" i="6"/>
  <c r="B99" i="6"/>
  <c r="B98" i="6"/>
  <c r="B96" i="6"/>
  <c r="B95" i="6"/>
  <c r="B94" i="6"/>
  <c r="B92" i="6"/>
  <c r="B91" i="6"/>
  <c r="B90" i="6"/>
  <c r="B89" i="6"/>
  <c r="B88" i="6"/>
  <c r="B87" i="6"/>
  <c r="B86" i="6"/>
  <c r="B85" i="6"/>
  <c r="B84" i="6"/>
  <c r="B83" i="6"/>
  <c r="G83" i="6" s="1"/>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G17" i="6" s="1"/>
  <c r="B15" i="6"/>
  <c r="G15" i="6" s="1"/>
  <c r="H15" i="6" s="1"/>
  <c r="D15" i="6" s="1"/>
  <c r="B13" i="6"/>
  <c r="B12" i="6"/>
  <c r="G12" i="6" s="1"/>
  <c r="H12" i="6" s="1"/>
  <c r="B11" i="6"/>
  <c r="G11" i="6" s="1"/>
  <c r="H11" i="6" s="1"/>
  <c r="D11" i="6" s="1"/>
  <c r="B10" i="6"/>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89" i="4" s="1"/>
  <c r="D29" i="4"/>
  <c r="B113" i="4"/>
  <c r="H101" i="4"/>
  <c r="S51" i="4"/>
  <c r="T50" i="4" s="1"/>
  <c r="T51" i="4"/>
  <c r="U51" i="4" s="1"/>
  <c r="S50" i="4"/>
  <c r="S49" i="4"/>
  <c r="T49" i="4" s="1"/>
  <c r="S48" i="4"/>
  <c r="S47" i="4"/>
  <c r="T47" i="4" s="1"/>
  <c r="S46" i="4"/>
  <c r="S45" i="4"/>
  <c r="T45" i="4" s="1"/>
  <c r="S44" i="4"/>
  <c r="T44" i="4" s="1"/>
  <c r="S43" i="4"/>
  <c r="S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3" i="5"/>
  <c r="C14" i="5"/>
  <c r="C15" i="5"/>
  <c r="C16" i="5"/>
  <c r="C17"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504" i="5"/>
  <c r="D4" i="5"/>
  <c r="E4" i="5"/>
  <c r="B13" i="5"/>
  <c r="V13" i="5"/>
  <c r="E13" i="5"/>
  <c r="X13" i="5" s="1"/>
  <c r="B14" i="5"/>
  <c r="V14" i="5"/>
  <c r="E14" i="5"/>
  <c r="X14" i="5" s="1"/>
  <c r="B15" i="5"/>
  <c r="V15" i="5"/>
  <c r="E15" i="5"/>
  <c r="X15" i="5" s="1"/>
  <c r="B16" i="5"/>
  <c r="V16" i="5"/>
  <c r="E16" i="5"/>
  <c r="B17" i="5"/>
  <c r="V17" i="5"/>
  <c r="E17" i="5"/>
  <c r="X17" i="5" s="1"/>
  <c r="V18" i="5"/>
  <c r="E18" i="5"/>
  <c r="X18" i="5" s="1"/>
  <c r="B19" i="5"/>
  <c r="V19" i="5"/>
  <c r="E19" i="5"/>
  <c r="B20" i="5"/>
  <c r="V20" i="5"/>
  <c r="E20" i="5"/>
  <c r="X20" i="5" s="1"/>
  <c r="B21" i="5"/>
  <c r="V21" i="5"/>
  <c r="E21" i="5"/>
  <c r="X21" i="5" s="1"/>
  <c r="B22" i="5"/>
  <c r="V22" i="5"/>
  <c r="E22" i="5"/>
  <c r="X22" i="5" s="1"/>
  <c r="B23" i="5"/>
  <c r="V23" i="5"/>
  <c r="E23" i="5"/>
  <c r="X23" i="5" s="1"/>
  <c r="B24" i="5"/>
  <c r="V24" i="5"/>
  <c r="E24" i="5"/>
  <c r="X24" i="5" s="1"/>
  <c r="B25" i="5"/>
  <c r="V25" i="5"/>
  <c r="E25" i="5"/>
  <c r="X25" i="5" s="1"/>
  <c r="B26" i="5"/>
  <c r="V26" i="5"/>
  <c r="E26" i="5"/>
  <c r="X26" i="5" s="1"/>
  <c r="B27" i="5"/>
  <c r="V27" i="5"/>
  <c r="E27" i="5"/>
  <c r="B28" i="5"/>
  <c r="V28" i="5"/>
  <c r="E28" i="5"/>
  <c r="X28" i="5" s="1"/>
  <c r="B29" i="5"/>
  <c r="V29" i="5"/>
  <c r="E29" i="5"/>
  <c r="X29" i="5" s="1"/>
  <c r="B30" i="5"/>
  <c r="V30" i="5"/>
  <c r="E30" i="5"/>
  <c r="X30" i="5" s="1"/>
  <c r="B31" i="5"/>
  <c r="V31" i="5"/>
  <c r="E31" i="5"/>
  <c r="X31" i="5" s="1"/>
  <c r="B32" i="5"/>
  <c r="V32" i="5"/>
  <c r="E32" i="5"/>
  <c r="X32" i="5" s="1"/>
  <c r="B33" i="5"/>
  <c r="V33" i="5"/>
  <c r="E33" i="5"/>
  <c r="X33" i="5" s="1"/>
  <c r="B34" i="5"/>
  <c r="V34" i="5"/>
  <c r="E34" i="5"/>
  <c r="X34" i="5" s="1"/>
  <c r="B35" i="5"/>
  <c r="V35" i="5"/>
  <c r="E35" i="5"/>
  <c r="B36" i="5"/>
  <c r="V36" i="5"/>
  <c r="E36" i="5"/>
  <c r="X36" i="5" s="1"/>
  <c r="B37" i="5"/>
  <c r="V37" i="5"/>
  <c r="E37" i="5"/>
  <c r="X37" i="5" s="1"/>
  <c r="B38" i="5"/>
  <c r="V38" i="5"/>
  <c r="E38" i="5"/>
  <c r="X38" i="5" s="1"/>
  <c r="B39" i="5"/>
  <c r="V39" i="5"/>
  <c r="E39" i="5"/>
  <c r="X39" i="5" s="1"/>
  <c r="B40" i="5"/>
  <c r="V40" i="5"/>
  <c r="E40" i="5"/>
  <c r="X40" i="5" s="1"/>
  <c r="B41" i="5"/>
  <c r="V41" i="5"/>
  <c r="E41" i="5"/>
  <c r="X41" i="5" s="1"/>
  <c r="B42" i="5"/>
  <c r="V42" i="5"/>
  <c r="E42" i="5"/>
  <c r="X42" i="5" s="1"/>
  <c r="B43" i="5"/>
  <c r="V43" i="5"/>
  <c r="E43" i="5"/>
  <c r="B44" i="5"/>
  <c r="V44" i="5"/>
  <c r="E44" i="5"/>
  <c r="X44" i="5" s="1"/>
  <c r="B45" i="5"/>
  <c r="V45" i="5"/>
  <c r="E45" i="5"/>
  <c r="X45" i="5" s="1"/>
  <c r="B46" i="5"/>
  <c r="V46" i="5"/>
  <c r="E46" i="5"/>
  <c r="X46" i="5" s="1"/>
  <c r="B47" i="5"/>
  <c r="V47" i="5"/>
  <c r="E47" i="5"/>
  <c r="X47" i="5" s="1"/>
  <c r="B48" i="5"/>
  <c r="V48" i="5"/>
  <c r="E48" i="5"/>
  <c r="X48" i="5" s="1"/>
  <c r="B49" i="5"/>
  <c r="V49" i="5"/>
  <c r="E49" i="5"/>
  <c r="X49" i="5" s="1"/>
  <c r="B50" i="5"/>
  <c r="V50" i="5"/>
  <c r="E50" i="5"/>
  <c r="X50" i="5" s="1"/>
  <c r="B51" i="5"/>
  <c r="V51" i="5"/>
  <c r="E51" i="5"/>
  <c r="B52" i="5"/>
  <c r="V52" i="5"/>
  <c r="E52" i="5"/>
  <c r="X52" i="5" s="1"/>
  <c r="B53" i="5"/>
  <c r="V53" i="5"/>
  <c r="E53" i="5"/>
  <c r="X53" i="5" s="1"/>
  <c r="B54" i="5"/>
  <c r="V54" i="5"/>
  <c r="E54" i="5"/>
  <c r="X54" i="5" s="1"/>
  <c r="B55" i="5"/>
  <c r="V55" i="5"/>
  <c r="E55" i="5"/>
  <c r="X55" i="5" s="1"/>
  <c r="B56" i="5"/>
  <c r="V56" i="5"/>
  <c r="E56" i="5"/>
  <c r="X56" i="5" s="1"/>
  <c r="B57" i="5"/>
  <c r="V57" i="5"/>
  <c r="E57" i="5"/>
  <c r="X57" i="5" s="1"/>
  <c r="B58" i="5"/>
  <c r="V58" i="5"/>
  <c r="E58" i="5"/>
  <c r="X58" i="5" s="1"/>
  <c r="B59" i="5"/>
  <c r="V59" i="5"/>
  <c r="E59" i="5"/>
  <c r="B60" i="5"/>
  <c r="V60" i="5"/>
  <c r="E60" i="5"/>
  <c r="X60" i="5" s="1"/>
  <c r="B61" i="5"/>
  <c r="V61" i="5"/>
  <c r="E61" i="5"/>
  <c r="X61" i="5" s="1"/>
  <c r="B62" i="5"/>
  <c r="V62" i="5"/>
  <c r="E62" i="5"/>
  <c r="X62" i="5" s="1"/>
  <c r="B63" i="5"/>
  <c r="V63" i="5"/>
  <c r="E63" i="5"/>
  <c r="X63" i="5" s="1"/>
  <c r="B64" i="5"/>
  <c r="V64" i="5"/>
  <c r="E64" i="5"/>
  <c r="X64" i="5" s="1"/>
  <c r="B65" i="5"/>
  <c r="V65" i="5"/>
  <c r="E65" i="5"/>
  <c r="X65" i="5" s="1"/>
  <c r="B66" i="5"/>
  <c r="V66" i="5"/>
  <c r="E66" i="5"/>
  <c r="X66" i="5" s="1"/>
  <c r="B67" i="5"/>
  <c r="V67" i="5"/>
  <c r="E67" i="5"/>
  <c r="B68" i="5"/>
  <c r="V68" i="5"/>
  <c r="E68" i="5"/>
  <c r="X68" i="5" s="1"/>
  <c r="B69" i="5"/>
  <c r="V69" i="5"/>
  <c r="E69" i="5"/>
  <c r="X69" i="5" s="1"/>
  <c r="B70" i="5"/>
  <c r="V70" i="5"/>
  <c r="E70" i="5"/>
  <c r="X70" i="5" s="1"/>
  <c r="B71" i="5"/>
  <c r="V71" i="5"/>
  <c r="E71" i="5"/>
  <c r="X71" i="5" s="1"/>
  <c r="B72" i="5"/>
  <c r="V72" i="5"/>
  <c r="E72" i="5"/>
  <c r="X72" i="5" s="1"/>
  <c r="B73" i="5"/>
  <c r="V73" i="5"/>
  <c r="E73" i="5"/>
  <c r="X73" i="5" s="1"/>
  <c r="B74" i="5"/>
  <c r="V74" i="5"/>
  <c r="E74" i="5"/>
  <c r="X74" i="5" s="1"/>
  <c r="B75" i="5"/>
  <c r="V75" i="5"/>
  <c r="E75" i="5"/>
  <c r="B76" i="5"/>
  <c r="V76" i="5"/>
  <c r="E76" i="5"/>
  <c r="X76" i="5" s="1"/>
  <c r="B77" i="5"/>
  <c r="V77" i="5"/>
  <c r="E77" i="5"/>
  <c r="X77" i="5" s="1"/>
  <c r="B78" i="5"/>
  <c r="V78" i="5"/>
  <c r="E78" i="5"/>
  <c r="B79" i="5"/>
  <c r="V79" i="5"/>
  <c r="E79" i="5"/>
  <c r="X79" i="5" s="1"/>
  <c r="B80" i="5"/>
  <c r="V80" i="5"/>
  <c r="E80" i="5"/>
  <c r="X80" i="5" s="1"/>
  <c r="B81" i="5"/>
  <c r="V81" i="5"/>
  <c r="E81" i="5"/>
  <c r="X81" i="5" s="1"/>
  <c r="B82" i="5"/>
  <c r="V82" i="5"/>
  <c r="E82" i="5"/>
  <c r="X82" i="5" s="1"/>
  <c r="B83" i="5"/>
  <c r="V83" i="5"/>
  <c r="E83" i="5"/>
  <c r="B84" i="5"/>
  <c r="V84" i="5"/>
  <c r="E84" i="5"/>
  <c r="X84" i="5" s="1"/>
  <c r="B85" i="5"/>
  <c r="V85" i="5"/>
  <c r="E85" i="5"/>
  <c r="X85" i="5" s="1"/>
  <c r="B86" i="5"/>
  <c r="V86" i="5"/>
  <c r="E86" i="5"/>
  <c r="X86" i="5" s="1"/>
  <c r="B87" i="5"/>
  <c r="V87" i="5"/>
  <c r="E87" i="5"/>
  <c r="X87" i="5" s="1"/>
  <c r="B88" i="5"/>
  <c r="V88" i="5"/>
  <c r="E88" i="5"/>
  <c r="X88" i="5" s="1"/>
  <c r="B89" i="5"/>
  <c r="V89" i="5"/>
  <c r="E89" i="5"/>
  <c r="X89" i="5" s="1"/>
  <c r="B90" i="5"/>
  <c r="V90" i="5"/>
  <c r="E90" i="5"/>
  <c r="X90" i="5" s="1"/>
  <c r="B91" i="5"/>
  <c r="V91" i="5"/>
  <c r="E91" i="5"/>
  <c r="B92" i="5"/>
  <c r="V92" i="5"/>
  <c r="E92" i="5"/>
  <c r="X92" i="5" s="1"/>
  <c r="B93" i="5"/>
  <c r="V93" i="5"/>
  <c r="E93" i="5"/>
  <c r="X93" i="5" s="1"/>
  <c r="B94" i="5"/>
  <c r="V94" i="5"/>
  <c r="E94" i="5"/>
  <c r="X94" i="5" s="1"/>
  <c r="B95" i="5"/>
  <c r="V95" i="5"/>
  <c r="E95" i="5"/>
  <c r="X95" i="5" s="1"/>
  <c r="B96" i="5"/>
  <c r="V96" i="5"/>
  <c r="E96" i="5"/>
  <c r="X96" i="5" s="1"/>
  <c r="B97" i="5"/>
  <c r="V97" i="5"/>
  <c r="E97" i="5"/>
  <c r="B98" i="5"/>
  <c r="V98" i="5"/>
  <c r="E98" i="5"/>
  <c r="X98" i="5" s="1"/>
  <c r="B99" i="5"/>
  <c r="V99" i="5"/>
  <c r="E99" i="5"/>
  <c r="B100" i="5"/>
  <c r="V100" i="5"/>
  <c r="E100" i="5"/>
  <c r="X100" i="5" s="1"/>
  <c r="B101" i="5"/>
  <c r="V101" i="5"/>
  <c r="E101" i="5"/>
  <c r="X101" i="5" s="1"/>
  <c r="B102" i="5"/>
  <c r="V102" i="5"/>
  <c r="E102" i="5"/>
  <c r="X102" i="5" s="1"/>
  <c r="B103" i="5"/>
  <c r="V103" i="5"/>
  <c r="E103" i="5"/>
  <c r="X103" i="5" s="1"/>
  <c r="B104" i="5"/>
  <c r="V104" i="5"/>
  <c r="E104" i="5"/>
  <c r="X104" i="5" s="1"/>
  <c r="B105" i="5"/>
  <c r="V105" i="5"/>
  <c r="E105" i="5"/>
  <c r="X105" i="5" s="1"/>
  <c r="B106" i="5"/>
  <c r="V106" i="5"/>
  <c r="E106" i="5"/>
  <c r="X106" i="5" s="1"/>
  <c r="B107" i="5"/>
  <c r="V107" i="5"/>
  <c r="E107" i="5"/>
  <c r="B108" i="5"/>
  <c r="V108" i="5"/>
  <c r="E108" i="5"/>
  <c r="X108" i="5" s="1"/>
  <c r="B109" i="5"/>
  <c r="V109" i="5"/>
  <c r="E109" i="5"/>
  <c r="X109" i="5" s="1"/>
  <c r="B110" i="5"/>
  <c r="V110" i="5"/>
  <c r="E110" i="5"/>
  <c r="X110" i="5" s="1"/>
  <c r="B111" i="5"/>
  <c r="V111" i="5"/>
  <c r="E111" i="5"/>
  <c r="X111" i="5" s="1"/>
  <c r="B112" i="5"/>
  <c r="V112" i="5"/>
  <c r="E112" i="5"/>
  <c r="X112" i="5" s="1"/>
  <c r="B113" i="5"/>
  <c r="V113" i="5"/>
  <c r="E113" i="5"/>
  <c r="X113" i="5" s="1"/>
  <c r="B114" i="5"/>
  <c r="V114" i="5"/>
  <c r="E114" i="5"/>
  <c r="X114" i="5" s="1"/>
  <c r="B115" i="5"/>
  <c r="V115" i="5"/>
  <c r="E115" i="5"/>
  <c r="B116" i="5"/>
  <c r="V116" i="5"/>
  <c r="E116" i="5"/>
  <c r="X116" i="5" s="1"/>
  <c r="B117" i="5"/>
  <c r="V117" i="5"/>
  <c r="E117" i="5"/>
  <c r="X117" i="5" s="1"/>
  <c r="B118" i="5"/>
  <c r="V118" i="5"/>
  <c r="E118" i="5"/>
  <c r="X118" i="5" s="1"/>
  <c r="B119" i="5"/>
  <c r="V119" i="5"/>
  <c r="E119" i="5"/>
  <c r="X119" i="5" s="1"/>
  <c r="B120" i="5"/>
  <c r="V120" i="5"/>
  <c r="E120" i="5"/>
  <c r="X120" i="5" s="1"/>
  <c r="B121" i="5"/>
  <c r="V121" i="5"/>
  <c r="E121" i="5"/>
  <c r="X121" i="5" s="1"/>
  <c r="B122" i="5"/>
  <c r="V122" i="5"/>
  <c r="E122" i="5"/>
  <c r="X122" i="5" s="1"/>
  <c r="B123" i="5"/>
  <c r="V123" i="5"/>
  <c r="E123" i="5"/>
  <c r="B124" i="5"/>
  <c r="V124" i="5"/>
  <c r="E124" i="5"/>
  <c r="X124" i="5" s="1"/>
  <c r="B125" i="5"/>
  <c r="V125" i="5"/>
  <c r="E125" i="5"/>
  <c r="X125" i="5" s="1"/>
  <c r="B126" i="5"/>
  <c r="V126" i="5"/>
  <c r="E126" i="5"/>
  <c r="X126" i="5" s="1"/>
  <c r="B127" i="5"/>
  <c r="V127" i="5"/>
  <c r="E127" i="5"/>
  <c r="X127" i="5" s="1"/>
  <c r="B128" i="5"/>
  <c r="V128" i="5"/>
  <c r="E128" i="5"/>
  <c r="X128" i="5" s="1"/>
  <c r="B129" i="5"/>
  <c r="V129" i="5"/>
  <c r="E129" i="5"/>
  <c r="X129" i="5" s="1"/>
  <c r="B130" i="5"/>
  <c r="V130" i="5"/>
  <c r="E130" i="5"/>
  <c r="X130" i="5" s="1"/>
  <c r="B131" i="5"/>
  <c r="V131" i="5"/>
  <c r="E131" i="5"/>
  <c r="B132" i="5"/>
  <c r="V132" i="5"/>
  <c r="E132" i="5"/>
  <c r="X132" i="5" s="1"/>
  <c r="B133" i="5"/>
  <c r="V133" i="5"/>
  <c r="E133" i="5"/>
  <c r="X133" i="5" s="1"/>
  <c r="B134" i="5"/>
  <c r="V134" i="5"/>
  <c r="E134" i="5"/>
  <c r="X134" i="5" s="1"/>
  <c r="B135" i="5"/>
  <c r="V135" i="5"/>
  <c r="E135" i="5"/>
  <c r="X135" i="5" s="1"/>
  <c r="B136" i="5"/>
  <c r="V136" i="5"/>
  <c r="E136" i="5"/>
  <c r="X136" i="5" s="1"/>
  <c r="B137" i="5"/>
  <c r="V137" i="5"/>
  <c r="E137" i="5"/>
  <c r="X137" i="5" s="1"/>
  <c r="B138" i="5"/>
  <c r="V138" i="5"/>
  <c r="E138" i="5"/>
  <c r="X138" i="5" s="1"/>
  <c r="B139" i="5"/>
  <c r="V139" i="5"/>
  <c r="E139" i="5"/>
  <c r="B140" i="5"/>
  <c r="V140" i="5"/>
  <c r="E140" i="5"/>
  <c r="X140" i="5" s="1"/>
  <c r="B141" i="5"/>
  <c r="V141" i="5"/>
  <c r="E141" i="5"/>
  <c r="X141" i="5" s="1"/>
  <c r="B142" i="5"/>
  <c r="V142" i="5"/>
  <c r="E142" i="5"/>
  <c r="X142" i="5" s="1"/>
  <c r="B143" i="5"/>
  <c r="V143" i="5"/>
  <c r="E143" i="5"/>
  <c r="X143" i="5" s="1"/>
  <c r="B144" i="5"/>
  <c r="V144" i="5"/>
  <c r="E144" i="5"/>
  <c r="X144" i="5" s="1"/>
  <c r="B145" i="5"/>
  <c r="V145" i="5"/>
  <c r="E145" i="5"/>
  <c r="X145" i="5" s="1"/>
  <c r="B146" i="5"/>
  <c r="V146" i="5"/>
  <c r="E146" i="5"/>
  <c r="X146" i="5" s="1"/>
  <c r="B147" i="5"/>
  <c r="V147" i="5"/>
  <c r="E147" i="5"/>
  <c r="B148" i="5"/>
  <c r="V148" i="5"/>
  <c r="E148" i="5"/>
  <c r="X148" i="5" s="1"/>
  <c r="B149" i="5"/>
  <c r="V149" i="5"/>
  <c r="E149" i="5"/>
  <c r="X149" i="5" s="1"/>
  <c r="B150" i="5"/>
  <c r="V150" i="5"/>
  <c r="E150" i="5"/>
  <c r="X150" i="5" s="1"/>
  <c r="B151" i="5"/>
  <c r="V151" i="5"/>
  <c r="E151" i="5"/>
  <c r="X151" i="5" s="1"/>
  <c r="B152" i="5"/>
  <c r="V152" i="5"/>
  <c r="E152" i="5"/>
  <c r="X152" i="5" s="1"/>
  <c r="B153" i="5"/>
  <c r="V153" i="5"/>
  <c r="E153" i="5"/>
  <c r="X153" i="5" s="1"/>
  <c r="B154" i="5"/>
  <c r="V154" i="5"/>
  <c r="E154" i="5"/>
  <c r="X154" i="5" s="1"/>
  <c r="V155" i="5"/>
  <c r="E155" i="5"/>
  <c r="X155" i="5" s="1"/>
  <c r="V156" i="5"/>
  <c r="E156" i="5"/>
  <c r="X156" i="5" s="1"/>
  <c r="B157" i="5"/>
  <c r="V157" i="5"/>
  <c r="E157" i="5"/>
  <c r="X157" i="5" s="1"/>
  <c r="B158" i="5"/>
  <c r="V158" i="5"/>
  <c r="E158" i="5"/>
  <c r="X158" i="5" s="1"/>
  <c r="B159" i="5"/>
  <c r="V159" i="5"/>
  <c r="E159" i="5"/>
  <c r="X159" i="5" s="1"/>
  <c r="B160" i="5"/>
  <c r="V160" i="5"/>
  <c r="E160" i="5"/>
  <c r="X160" i="5" s="1"/>
  <c r="B161" i="5"/>
  <c r="V161" i="5"/>
  <c r="E161" i="5"/>
  <c r="B162" i="5"/>
  <c r="V162" i="5"/>
  <c r="E162" i="5"/>
  <c r="X162" i="5" s="1"/>
  <c r="B163" i="5"/>
  <c r="V163" i="5"/>
  <c r="E163" i="5"/>
  <c r="X163" i="5" s="1"/>
  <c r="B164" i="5"/>
  <c r="V164" i="5"/>
  <c r="E164" i="5"/>
  <c r="X164" i="5" s="1"/>
  <c r="B165" i="5"/>
  <c r="V165" i="5"/>
  <c r="E165" i="5"/>
  <c r="X165" i="5" s="1"/>
  <c r="B166" i="5"/>
  <c r="V166" i="5"/>
  <c r="E166" i="5"/>
  <c r="X166" i="5" s="1"/>
  <c r="B167" i="5"/>
  <c r="V167" i="5"/>
  <c r="E167" i="5"/>
  <c r="X167" i="5" s="1"/>
  <c r="B168" i="5"/>
  <c r="V168" i="5"/>
  <c r="E168" i="5"/>
  <c r="X168" i="5" s="1"/>
  <c r="B169" i="5"/>
  <c r="V169" i="5"/>
  <c r="E169" i="5"/>
  <c r="B170" i="5"/>
  <c r="V170" i="5"/>
  <c r="E170" i="5"/>
  <c r="X170" i="5" s="1"/>
  <c r="B171" i="5"/>
  <c r="V171" i="5"/>
  <c r="E171" i="5"/>
  <c r="X171" i="5" s="1"/>
  <c r="B172" i="5"/>
  <c r="V172" i="5"/>
  <c r="E172" i="5"/>
  <c r="X172" i="5" s="1"/>
  <c r="B173" i="5"/>
  <c r="V173" i="5"/>
  <c r="E173" i="5"/>
  <c r="X173" i="5" s="1"/>
  <c r="B174" i="5"/>
  <c r="V174" i="5"/>
  <c r="E174" i="5"/>
  <c r="X174" i="5" s="1"/>
  <c r="B175" i="5"/>
  <c r="V175" i="5"/>
  <c r="E175" i="5"/>
  <c r="X175" i="5" s="1"/>
  <c r="B176" i="5"/>
  <c r="V176" i="5"/>
  <c r="E176" i="5"/>
  <c r="X176" i="5" s="1"/>
  <c r="B177" i="5"/>
  <c r="V177" i="5"/>
  <c r="E177" i="5"/>
  <c r="B178" i="5"/>
  <c r="V178" i="5"/>
  <c r="E178" i="5"/>
  <c r="X178" i="5" s="1"/>
  <c r="B179" i="5"/>
  <c r="V179" i="5"/>
  <c r="E179" i="5"/>
  <c r="X179" i="5" s="1"/>
  <c r="B180" i="5"/>
  <c r="V180" i="5"/>
  <c r="E180" i="5"/>
  <c r="X180" i="5" s="1"/>
  <c r="B181" i="5"/>
  <c r="V181" i="5"/>
  <c r="E181" i="5"/>
  <c r="X181" i="5" s="1"/>
  <c r="B182" i="5"/>
  <c r="V182" i="5"/>
  <c r="E182" i="5"/>
  <c r="X182" i="5" s="1"/>
  <c r="B183" i="5"/>
  <c r="V183" i="5"/>
  <c r="E183" i="5"/>
  <c r="X183" i="5" s="1"/>
  <c r="B184" i="5"/>
  <c r="V184" i="5"/>
  <c r="E184" i="5"/>
  <c r="X184" i="5" s="1"/>
  <c r="B185" i="5"/>
  <c r="V185" i="5"/>
  <c r="E185" i="5"/>
  <c r="B186" i="5"/>
  <c r="V186" i="5"/>
  <c r="E186" i="5"/>
  <c r="X186" i="5" s="1"/>
  <c r="B187" i="5"/>
  <c r="V187" i="5"/>
  <c r="E187" i="5"/>
  <c r="X187" i="5" s="1"/>
  <c r="B188" i="5"/>
  <c r="V188" i="5"/>
  <c r="E188" i="5"/>
  <c r="X188" i="5" s="1"/>
  <c r="B189" i="5"/>
  <c r="V189" i="5"/>
  <c r="E189" i="5"/>
  <c r="X189" i="5" s="1"/>
  <c r="V190" i="5"/>
  <c r="E190" i="5"/>
  <c r="X190" i="5" s="1"/>
  <c r="V191" i="5"/>
  <c r="E191" i="5"/>
  <c r="B192" i="5"/>
  <c r="V192" i="5"/>
  <c r="E192" i="5"/>
  <c r="X192" i="5" s="1"/>
  <c r="B193" i="5"/>
  <c r="V193" i="5"/>
  <c r="E193" i="5"/>
  <c r="X193" i="5" s="1"/>
  <c r="B194" i="5"/>
  <c r="V194" i="5"/>
  <c r="E194" i="5"/>
  <c r="X194" i="5" s="1"/>
  <c r="B195" i="5"/>
  <c r="V195" i="5"/>
  <c r="E195" i="5"/>
  <c r="X195" i="5" s="1"/>
  <c r="B196" i="5"/>
  <c r="V196" i="5"/>
  <c r="E196" i="5"/>
  <c r="X196" i="5" s="1"/>
  <c r="B197" i="5"/>
  <c r="V197" i="5"/>
  <c r="E197" i="5"/>
  <c r="X197" i="5" s="1"/>
  <c r="B198" i="5"/>
  <c r="V198" i="5"/>
  <c r="E198" i="5"/>
  <c r="X198" i="5" s="1"/>
  <c r="B199" i="5"/>
  <c r="V199" i="5"/>
  <c r="E199" i="5"/>
  <c r="B200" i="5"/>
  <c r="V200" i="5"/>
  <c r="E200" i="5"/>
  <c r="X200" i="5" s="1"/>
  <c r="B201" i="5"/>
  <c r="V201" i="5"/>
  <c r="E201" i="5"/>
  <c r="X201" i="5" s="1"/>
  <c r="B202" i="5"/>
  <c r="V202" i="5"/>
  <c r="E202" i="5"/>
  <c r="X202" i="5" s="1"/>
  <c r="B203" i="5"/>
  <c r="V203" i="5"/>
  <c r="E203" i="5"/>
  <c r="X203" i="5" s="1"/>
  <c r="B204" i="5"/>
  <c r="V204" i="5"/>
  <c r="E204" i="5"/>
  <c r="X204" i="5" s="1"/>
  <c r="B205" i="5"/>
  <c r="V205" i="5"/>
  <c r="E205" i="5"/>
  <c r="X205" i="5" s="1"/>
  <c r="B206" i="5"/>
  <c r="V206" i="5"/>
  <c r="E206" i="5"/>
  <c r="X206" i="5" s="1"/>
  <c r="B207" i="5"/>
  <c r="V207" i="5"/>
  <c r="E207" i="5"/>
  <c r="B208" i="5"/>
  <c r="V208" i="5"/>
  <c r="E208" i="5"/>
  <c r="X208" i="5" s="1"/>
  <c r="B209" i="5"/>
  <c r="V209" i="5"/>
  <c r="E209" i="5"/>
  <c r="X209" i="5" s="1"/>
  <c r="B210" i="5"/>
  <c r="V210" i="5"/>
  <c r="E210" i="5"/>
  <c r="X210" i="5" s="1"/>
  <c r="B211" i="5"/>
  <c r="V211" i="5"/>
  <c r="E211" i="5"/>
  <c r="X211" i="5" s="1"/>
  <c r="B212" i="5"/>
  <c r="V212" i="5"/>
  <c r="E212" i="5"/>
  <c r="X212" i="5" s="1"/>
  <c r="B213" i="5"/>
  <c r="V213" i="5"/>
  <c r="E213" i="5"/>
  <c r="X213" i="5" s="1"/>
  <c r="B214" i="5"/>
  <c r="V214" i="5"/>
  <c r="E214" i="5"/>
  <c r="X214" i="5" s="1"/>
  <c r="B215" i="5"/>
  <c r="V215" i="5"/>
  <c r="E215" i="5"/>
  <c r="B216" i="5"/>
  <c r="V216" i="5"/>
  <c r="E216" i="5"/>
  <c r="X216" i="5" s="1"/>
  <c r="B217" i="5"/>
  <c r="V217" i="5"/>
  <c r="E217" i="5"/>
  <c r="X217" i="5" s="1"/>
  <c r="B218" i="5"/>
  <c r="V218" i="5"/>
  <c r="E218" i="5"/>
  <c r="X218" i="5" s="1"/>
  <c r="B219" i="5"/>
  <c r="V219" i="5"/>
  <c r="E219" i="5"/>
  <c r="X219" i="5" s="1"/>
  <c r="B220" i="5"/>
  <c r="V220" i="5"/>
  <c r="E220" i="5"/>
  <c r="X220" i="5" s="1"/>
  <c r="B221" i="5"/>
  <c r="V221" i="5"/>
  <c r="E221" i="5"/>
  <c r="X221" i="5" s="1"/>
  <c r="B222" i="5"/>
  <c r="V222" i="5"/>
  <c r="E222" i="5"/>
  <c r="X222" i="5" s="1"/>
  <c r="B223" i="5"/>
  <c r="V223" i="5"/>
  <c r="E223" i="5"/>
  <c r="B224" i="5"/>
  <c r="V224" i="5"/>
  <c r="E224" i="5"/>
  <c r="X224" i="5" s="1"/>
  <c r="B225" i="5"/>
  <c r="V225" i="5"/>
  <c r="E225" i="5"/>
  <c r="X225" i="5" s="1"/>
  <c r="B226" i="5"/>
  <c r="V226" i="5"/>
  <c r="E226" i="5"/>
  <c r="B227" i="5"/>
  <c r="V227" i="5"/>
  <c r="E227" i="5"/>
  <c r="X227" i="5" s="1"/>
  <c r="B228" i="5"/>
  <c r="V228" i="5"/>
  <c r="E228" i="5"/>
  <c r="X228" i="5" s="1"/>
  <c r="B229" i="5"/>
  <c r="V229" i="5"/>
  <c r="E229" i="5"/>
  <c r="X229" i="5" s="1"/>
  <c r="B230" i="5"/>
  <c r="V230" i="5"/>
  <c r="E230" i="5"/>
  <c r="X230" i="5" s="1"/>
  <c r="B231" i="5"/>
  <c r="V231" i="5"/>
  <c r="E231" i="5"/>
  <c r="B232" i="5"/>
  <c r="V232" i="5"/>
  <c r="E232" i="5"/>
  <c r="X232" i="5" s="1"/>
  <c r="B233" i="5"/>
  <c r="V233" i="5"/>
  <c r="E233" i="5"/>
  <c r="X233" i="5" s="1"/>
  <c r="B234" i="5"/>
  <c r="V234" i="5"/>
  <c r="E234" i="5"/>
  <c r="X234" i="5" s="1"/>
  <c r="B235" i="5"/>
  <c r="V235" i="5"/>
  <c r="E235" i="5"/>
  <c r="X235" i="5" s="1"/>
  <c r="B236" i="5"/>
  <c r="V236" i="5"/>
  <c r="E236" i="5"/>
  <c r="X236" i="5" s="1"/>
  <c r="B237" i="5"/>
  <c r="V237" i="5"/>
  <c r="E237" i="5"/>
  <c r="X237" i="5" s="1"/>
  <c r="B238" i="5"/>
  <c r="V238" i="5"/>
  <c r="E238" i="5"/>
  <c r="X238" i="5" s="1"/>
  <c r="B239" i="5"/>
  <c r="V239" i="5"/>
  <c r="E239" i="5"/>
  <c r="B240" i="5"/>
  <c r="V240" i="5"/>
  <c r="E240" i="5"/>
  <c r="X240" i="5" s="1"/>
  <c r="B241" i="5"/>
  <c r="V241" i="5"/>
  <c r="E241" i="5"/>
  <c r="X241" i="5" s="1"/>
  <c r="B242" i="5"/>
  <c r="V242" i="5"/>
  <c r="E242" i="5"/>
  <c r="X242" i="5" s="1"/>
  <c r="B243" i="5"/>
  <c r="V243" i="5"/>
  <c r="E243" i="5"/>
  <c r="X243" i="5" s="1"/>
  <c r="B244" i="5"/>
  <c r="V244" i="5"/>
  <c r="E244" i="5"/>
  <c r="X244" i="5" s="1"/>
  <c r="B245" i="5"/>
  <c r="V245" i="5"/>
  <c r="E245" i="5"/>
  <c r="X245" i="5" s="1"/>
  <c r="B246" i="5"/>
  <c r="V246" i="5"/>
  <c r="E246" i="5"/>
  <c r="X246" i="5" s="1"/>
  <c r="B247" i="5"/>
  <c r="V247" i="5"/>
  <c r="E247" i="5"/>
  <c r="B248" i="5"/>
  <c r="V248" i="5"/>
  <c r="E248" i="5"/>
  <c r="X248" i="5" s="1"/>
  <c r="B249" i="5"/>
  <c r="V249" i="5"/>
  <c r="E249" i="5"/>
  <c r="X249" i="5" s="1"/>
  <c r="B250" i="5"/>
  <c r="V250" i="5"/>
  <c r="E250" i="5"/>
  <c r="X250" i="5" s="1"/>
  <c r="B251" i="5"/>
  <c r="V251" i="5"/>
  <c r="E251" i="5"/>
  <c r="X251" i="5" s="1"/>
  <c r="B252" i="5"/>
  <c r="V252" i="5"/>
  <c r="E252" i="5"/>
  <c r="X252" i="5" s="1"/>
  <c r="B253" i="5"/>
  <c r="V253" i="5"/>
  <c r="E253" i="5"/>
  <c r="X253" i="5" s="1"/>
  <c r="B254" i="5"/>
  <c r="V254" i="5"/>
  <c r="E254" i="5"/>
  <c r="B255" i="5"/>
  <c r="V255" i="5"/>
  <c r="E255" i="5"/>
  <c r="B256" i="5"/>
  <c r="V256" i="5"/>
  <c r="E256" i="5"/>
  <c r="X256" i="5" s="1"/>
  <c r="B257" i="5"/>
  <c r="V257" i="5"/>
  <c r="E257" i="5"/>
  <c r="X257" i="5" s="1"/>
  <c r="B258" i="5"/>
  <c r="V258" i="5"/>
  <c r="E258" i="5"/>
  <c r="B259" i="5"/>
  <c r="V259" i="5"/>
  <c r="E259" i="5"/>
  <c r="X259" i="5" s="1"/>
  <c r="B260" i="5"/>
  <c r="V260" i="5"/>
  <c r="E260" i="5"/>
  <c r="X260" i="5" s="1"/>
  <c r="B261" i="5"/>
  <c r="V261" i="5"/>
  <c r="E261" i="5"/>
  <c r="X261" i="5" s="1"/>
  <c r="B262" i="5"/>
  <c r="V262" i="5"/>
  <c r="E262" i="5"/>
  <c r="X262" i="5" s="1"/>
  <c r="B263" i="5"/>
  <c r="V263" i="5"/>
  <c r="E263" i="5"/>
  <c r="B264" i="5"/>
  <c r="V264" i="5"/>
  <c r="E264" i="5"/>
  <c r="X264" i="5" s="1"/>
  <c r="B265" i="5"/>
  <c r="V265" i="5"/>
  <c r="E265" i="5"/>
  <c r="X265" i="5" s="1"/>
  <c r="B266" i="5"/>
  <c r="V266" i="5"/>
  <c r="E266" i="5"/>
  <c r="X266" i="5" s="1"/>
  <c r="B267" i="5"/>
  <c r="V267" i="5"/>
  <c r="E267" i="5"/>
  <c r="X267" i="5" s="1"/>
  <c r="B268" i="5"/>
  <c r="V268" i="5"/>
  <c r="E268" i="5"/>
  <c r="X268" i="5" s="1"/>
  <c r="B269" i="5"/>
  <c r="V269" i="5"/>
  <c r="E269" i="5"/>
  <c r="X269" i="5" s="1"/>
  <c r="B270" i="5"/>
  <c r="V270" i="5"/>
  <c r="E270" i="5"/>
  <c r="X270" i="5" s="1"/>
  <c r="B271" i="5"/>
  <c r="V271" i="5"/>
  <c r="E271" i="5"/>
  <c r="B272" i="5"/>
  <c r="V272" i="5"/>
  <c r="E272" i="5"/>
  <c r="X272" i="5" s="1"/>
  <c r="B273" i="5"/>
  <c r="V273" i="5"/>
  <c r="E273" i="5"/>
  <c r="X273" i="5" s="1"/>
  <c r="B274" i="5"/>
  <c r="V274" i="5"/>
  <c r="E274" i="5"/>
  <c r="X274" i="5" s="1"/>
  <c r="B275" i="5"/>
  <c r="V275" i="5"/>
  <c r="E275" i="5"/>
  <c r="X275" i="5" s="1"/>
  <c r="B276" i="5"/>
  <c r="V276" i="5"/>
  <c r="E276" i="5"/>
  <c r="X276" i="5" s="1"/>
  <c r="B277" i="5"/>
  <c r="V277" i="5"/>
  <c r="E277" i="5"/>
  <c r="X277" i="5" s="1"/>
  <c r="B278" i="5"/>
  <c r="V278" i="5"/>
  <c r="E278" i="5"/>
  <c r="B279" i="5"/>
  <c r="V279" i="5"/>
  <c r="E279" i="5"/>
  <c r="B280" i="5"/>
  <c r="V280" i="5"/>
  <c r="E280" i="5"/>
  <c r="X280" i="5" s="1"/>
  <c r="B281" i="5"/>
  <c r="V281" i="5"/>
  <c r="E281" i="5"/>
  <c r="X281" i="5" s="1"/>
  <c r="B282" i="5"/>
  <c r="V282" i="5"/>
  <c r="E282" i="5"/>
  <c r="X282" i="5" s="1"/>
  <c r="B283" i="5"/>
  <c r="V283" i="5"/>
  <c r="E283" i="5"/>
  <c r="X283" i="5" s="1"/>
  <c r="B284" i="5"/>
  <c r="V284" i="5"/>
  <c r="E284" i="5"/>
  <c r="X284" i="5" s="1"/>
  <c r="B285" i="5"/>
  <c r="V285" i="5"/>
  <c r="E285" i="5"/>
  <c r="X285" i="5" s="1"/>
  <c r="B286" i="5"/>
  <c r="V286" i="5"/>
  <c r="E286" i="5"/>
  <c r="X286" i="5" s="1"/>
  <c r="B287" i="5"/>
  <c r="V287" i="5"/>
  <c r="E287" i="5"/>
  <c r="B288" i="5"/>
  <c r="V288" i="5"/>
  <c r="E288" i="5"/>
  <c r="X288" i="5" s="1"/>
  <c r="V289" i="5"/>
  <c r="E289" i="5"/>
  <c r="X289" i="5" s="1"/>
  <c r="V290" i="5"/>
  <c r="E290" i="5"/>
  <c r="X290" i="5" s="1"/>
  <c r="B291" i="5"/>
  <c r="V291" i="5"/>
  <c r="E291" i="5"/>
  <c r="X291" i="5" s="1"/>
  <c r="B292" i="5"/>
  <c r="V292" i="5"/>
  <c r="E292" i="5"/>
  <c r="X292" i="5" s="1"/>
  <c r="B293" i="5"/>
  <c r="V293" i="5"/>
  <c r="E293" i="5"/>
  <c r="B294" i="5"/>
  <c r="V294" i="5"/>
  <c r="E294" i="5"/>
  <c r="X294" i="5" s="1"/>
  <c r="B295" i="5"/>
  <c r="V295" i="5"/>
  <c r="E295" i="5"/>
  <c r="X295" i="5" s="1"/>
  <c r="B296" i="5"/>
  <c r="V296" i="5"/>
  <c r="E296" i="5"/>
  <c r="X296" i="5" s="1"/>
  <c r="B297" i="5"/>
  <c r="V297" i="5"/>
  <c r="E297" i="5"/>
  <c r="X297" i="5" s="1"/>
  <c r="B298" i="5"/>
  <c r="V298" i="5"/>
  <c r="E298" i="5"/>
  <c r="X298" i="5" s="1"/>
  <c r="B299" i="5"/>
  <c r="V299" i="5"/>
  <c r="E299" i="5"/>
  <c r="X299" i="5" s="1"/>
  <c r="B300" i="5"/>
  <c r="V300" i="5"/>
  <c r="E300" i="5"/>
  <c r="X300" i="5" s="1"/>
  <c r="B301" i="5"/>
  <c r="V301" i="5"/>
  <c r="E301" i="5"/>
  <c r="B302" i="5"/>
  <c r="V302" i="5"/>
  <c r="E302" i="5"/>
  <c r="X302" i="5" s="1"/>
  <c r="B303" i="5"/>
  <c r="V303" i="5"/>
  <c r="E303" i="5"/>
  <c r="X303" i="5" s="1"/>
  <c r="B304" i="5"/>
  <c r="V304" i="5"/>
  <c r="E304" i="5"/>
  <c r="X304" i="5" s="1"/>
  <c r="B305" i="5"/>
  <c r="V305" i="5"/>
  <c r="E305" i="5"/>
  <c r="X305" i="5" s="1"/>
  <c r="B306" i="5"/>
  <c r="V306" i="5"/>
  <c r="E306" i="5"/>
  <c r="X306" i="5" s="1"/>
  <c r="B307" i="5"/>
  <c r="V307" i="5"/>
  <c r="E307" i="5"/>
  <c r="X307" i="5" s="1"/>
  <c r="B308" i="5"/>
  <c r="V308" i="5"/>
  <c r="E308" i="5"/>
  <c r="X308" i="5" s="1"/>
  <c r="B309" i="5"/>
  <c r="V309" i="5"/>
  <c r="E309" i="5"/>
  <c r="B310" i="5"/>
  <c r="V310" i="5"/>
  <c r="E310" i="5"/>
  <c r="X310" i="5" s="1"/>
  <c r="B311" i="5"/>
  <c r="V311" i="5"/>
  <c r="E311" i="5"/>
  <c r="X311" i="5" s="1"/>
  <c r="B312" i="5"/>
  <c r="V312" i="5"/>
  <c r="E312" i="5"/>
  <c r="X312" i="5" s="1"/>
  <c r="B313" i="5"/>
  <c r="V313" i="5"/>
  <c r="E313" i="5"/>
  <c r="X313" i="5" s="1"/>
  <c r="B314" i="5"/>
  <c r="V314" i="5"/>
  <c r="E314" i="5"/>
  <c r="X314" i="5" s="1"/>
  <c r="B315" i="5"/>
  <c r="V315" i="5"/>
  <c r="E315" i="5"/>
  <c r="X315" i="5" s="1"/>
  <c r="B316" i="5"/>
  <c r="V316" i="5"/>
  <c r="E316" i="5"/>
  <c r="X316" i="5" s="1"/>
  <c r="B317" i="5"/>
  <c r="V317" i="5"/>
  <c r="E317" i="5"/>
  <c r="B318" i="5"/>
  <c r="V318" i="5"/>
  <c r="E318" i="5"/>
  <c r="X318" i="5" s="1"/>
  <c r="B319" i="5"/>
  <c r="V319" i="5"/>
  <c r="E319" i="5"/>
  <c r="X319" i="5" s="1"/>
  <c r="B320" i="5"/>
  <c r="V320" i="5"/>
  <c r="E320" i="5"/>
  <c r="X320" i="5" s="1"/>
  <c r="B321" i="5"/>
  <c r="V321" i="5"/>
  <c r="E321" i="5"/>
  <c r="X321" i="5" s="1"/>
  <c r="B322" i="5"/>
  <c r="V322" i="5"/>
  <c r="E322" i="5"/>
  <c r="X322" i="5" s="1"/>
  <c r="B323" i="5"/>
  <c r="V323" i="5"/>
  <c r="E323" i="5"/>
  <c r="X323" i="5" s="1"/>
  <c r="B324" i="5"/>
  <c r="V324" i="5"/>
  <c r="E324" i="5"/>
  <c r="X324" i="5" s="1"/>
  <c r="B325" i="5"/>
  <c r="V325" i="5"/>
  <c r="E325" i="5"/>
  <c r="B326" i="5"/>
  <c r="V326" i="5"/>
  <c r="E326" i="5"/>
  <c r="X326" i="5" s="1"/>
  <c r="B327" i="5"/>
  <c r="V327" i="5"/>
  <c r="E327" i="5"/>
  <c r="X327" i="5" s="1"/>
  <c r="B328" i="5"/>
  <c r="V328" i="5"/>
  <c r="E328" i="5"/>
  <c r="X328" i="5" s="1"/>
  <c r="B329" i="5"/>
  <c r="V329" i="5"/>
  <c r="E329" i="5"/>
  <c r="X329" i="5" s="1"/>
  <c r="B330" i="5"/>
  <c r="V330" i="5"/>
  <c r="E330" i="5"/>
  <c r="X330" i="5" s="1"/>
  <c r="B331" i="5"/>
  <c r="V331" i="5"/>
  <c r="E331" i="5"/>
  <c r="X331" i="5" s="1"/>
  <c r="B332" i="5"/>
  <c r="V332" i="5"/>
  <c r="E332" i="5"/>
  <c r="X332" i="5" s="1"/>
  <c r="B333" i="5"/>
  <c r="V333" i="5"/>
  <c r="E333" i="5"/>
  <c r="B334" i="5"/>
  <c r="V334" i="5"/>
  <c r="E334" i="5"/>
  <c r="X334" i="5" s="1"/>
  <c r="B335" i="5"/>
  <c r="V335" i="5"/>
  <c r="E335" i="5"/>
  <c r="X335" i="5" s="1"/>
  <c r="B336" i="5"/>
  <c r="V336" i="5"/>
  <c r="E336" i="5"/>
  <c r="X336" i="5" s="1"/>
  <c r="B337" i="5"/>
  <c r="V337" i="5"/>
  <c r="E337" i="5"/>
  <c r="X337" i="5" s="1"/>
  <c r="B338" i="5"/>
  <c r="V338" i="5"/>
  <c r="E338" i="5"/>
  <c r="X338" i="5" s="1"/>
  <c r="B339" i="5"/>
  <c r="V339" i="5"/>
  <c r="E339" i="5"/>
  <c r="X339" i="5" s="1"/>
  <c r="B340" i="5"/>
  <c r="V340" i="5"/>
  <c r="E340" i="5"/>
  <c r="X340" i="5" s="1"/>
  <c r="B341" i="5"/>
  <c r="V341" i="5"/>
  <c r="E341" i="5"/>
  <c r="B342" i="5"/>
  <c r="V342" i="5"/>
  <c r="E342" i="5"/>
  <c r="X342" i="5" s="1"/>
  <c r="B343" i="5"/>
  <c r="V343" i="5"/>
  <c r="E343" i="5"/>
  <c r="X343" i="5" s="1"/>
  <c r="B344" i="5"/>
  <c r="V344" i="5"/>
  <c r="E344" i="5"/>
  <c r="X344" i="5" s="1"/>
  <c r="B345" i="5"/>
  <c r="V345" i="5"/>
  <c r="E345" i="5"/>
  <c r="X345" i="5" s="1"/>
  <c r="B346" i="5"/>
  <c r="V346" i="5"/>
  <c r="E346" i="5"/>
  <c r="X346" i="5" s="1"/>
  <c r="V347" i="5"/>
  <c r="E347" i="5"/>
  <c r="X347" i="5" s="1"/>
  <c r="V348" i="5"/>
  <c r="E348" i="5"/>
  <c r="X348" i="5" s="1"/>
  <c r="B349" i="5"/>
  <c r="V349" i="5"/>
  <c r="E349" i="5"/>
  <c r="X349" i="5" s="1"/>
  <c r="B350" i="5"/>
  <c r="V350" i="5"/>
  <c r="E350" i="5"/>
  <c r="X350" i="5" s="1"/>
  <c r="B351" i="5"/>
  <c r="V351" i="5"/>
  <c r="E351" i="5"/>
  <c r="X351" i="5" s="1"/>
  <c r="B352" i="5"/>
  <c r="V352" i="5"/>
  <c r="E352" i="5"/>
  <c r="X352" i="5" s="1"/>
  <c r="B353" i="5"/>
  <c r="V353" i="5"/>
  <c r="E353" i="5"/>
  <c r="X353" i="5" s="1"/>
  <c r="B354" i="5"/>
  <c r="V354" i="5"/>
  <c r="E354" i="5"/>
  <c r="X354" i="5" s="1"/>
  <c r="B355" i="5"/>
  <c r="V355" i="5"/>
  <c r="E355" i="5"/>
  <c r="B356" i="5"/>
  <c r="V356" i="5"/>
  <c r="E356" i="5"/>
  <c r="X356" i="5" s="1"/>
  <c r="B357" i="5"/>
  <c r="V357" i="5"/>
  <c r="E357" i="5"/>
  <c r="X357" i="5" s="1"/>
  <c r="B358" i="5"/>
  <c r="V358" i="5"/>
  <c r="E358" i="5"/>
  <c r="X358" i="5" s="1"/>
  <c r="B359" i="5"/>
  <c r="V359" i="5"/>
  <c r="E359" i="5"/>
  <c r="X359" i="5" s="1"/>
  <c r="B360" i="5"/>
  <c r="V360" i="5"/>
  <c r="E360" i="5"/>
  <c r="X360" i="5" s="1"/>
  <c r="B361" i="5"/>
  <c r="V361" i="5"/>
  <c r="E361" i="5"/>
  <c r="X361" i="5" s="1"/>
  <c r="B362" i="5"/>
  <c r="V362" i="5"/>
  <c r="E362" i="5"/>
  <c r="X362" i="5" s="1"/>
  <c r="B363" i="5"/>
  <c r="V363" i="5"/>
  <c r="E363" i="5"/>
  <c r="B364" i="5"/>
  <c r="V364" i="5"/>
  <c r="E364" i="5"/>
  <c r="X364" i="5" s="1"/>
  <c r="B365" i="5"/>
  <c r="V365" i="5"/>
  <c r="E365" i="5"/>
  <c r="X365" i="5" s="1"/>
  <c r="B366" i="5"/>
  <c r="V366" i="5"/>
  <c r="E366" i="5"/>
  <c r="X366" i="5" s="1"/>
  <c r="B367" i="5"/>
  <c r="V367" i="5"/>
  <c r="E367" i="5"/>
  <c r="X367" i="5" s="1"/>
  <c r="B368" i="5"/>
  <c r="V368" i="5"/>
  <c r="E368" i="5"/>
  <c r="X368" i="5" s="1"/>
  <c r="B369" i="5"/>
  <c r="V369" i="5"/>
  <c r="E369" i="5"/>
  <c r="X369" i="5" s="1"/>
  <c r="B370" i="5"/>
  <c r="V370" i="5"/>
  <c r="E370" i="5"/>
  <c r="X370" i="5" s="1"/>
  <c r="B371" i="5"/>
  <c r="V371" i="5"/>
  <c r="E371" i="5"/>
  <c r="B372" i="5"/>
  <c r="V372" i="5"/>
  <c r="E372" i="5"/>
  <c r="X372" i="5" s="1"/>
  <c r="B373" i="5"/>
  <c r="V373" i="5"/>
  <c r="E373" i="5"/>
  <c r="X373" i="5" s="1"/>
  <c r="B374" i="5"/>
  <c r="V374" i="5"/>
  <c r="E374" i="5"/>
  <c r="B375" i="5"/>
  <c r="V375" i="5"/>
  <c r="E375" i="5"/>
  <c r="X375" i="5" s="1"/>
  <c r="B376" i="5"/>
  <c r="V376" i="5"/>
  <c r="E376" i="5"/>
  <c r="X376" i="5" s="1"/>
  <c r="B377" i="5"/>
  <c r="V377" i="5"/>
  <c r="E377" i="5"/>
  <c r="X377" i="5" s="1"/>
  <c r="B378" i="5"/>
  <c r="V378" i="5"/>
  <c r="E378" i="5"/>
  <c r="X378" i="5" s="1"/>
  <c r="B379" i="5"/>
  <c r="V379" i="5"/>
  <c r="E379" i="5"/>
  <c r="B380" i="5"/>
  <c r="V380" i="5"/>
  <c r="E380" i="5"/>
  <c r="X380" i="5" s="1"/>
  <c r="B381" i="5"/>
  <c r="V381" i="5"/>
  <c r="E381" i="5"/>
  <c r="X381" i="5" s="1"/>
  <c r="B382" i="5"/>
  <c r="V382" i="5"/>
  <c r="E382" i="5"/>
  <c r="B383" i="5"/>
  <c r="V383" i="5"/>
  <c r="E383" i="5"/>
  <c r="X383" i="5" s="1"/>
  <c r="B384" i="5"/>
  <c r="V384" i="5"/>
  <c r="E384" i="5"/>
  <c r="X384" i="5" s="1"/>
  <c r="B385" i="5"/>
  <c r="V385" i="5"/>
  <c r="E385" i="5"/>
  <c r="X385" i="5" s="1"/>
  <c r="B386" i="5"/>
  <c r="V386" i="5"/>
  <c r="E386" i="5"/>
  <c r="X386" i="5" s="1"/>
  <c r="B387" i="5"/>
  <c r="V387" i="5"/>
  <c r="E387" i="5"/>
  <c r="B388" i="5"/>
  <c r="V388" i="5"/>
  <c r="E388" i="5"/>
  <c r="X388" i="5" s="1"/>
  <c r="B389" i="5"/>
  <c r="V389" i="5"/>
  <c r="E389" i="5"/>
  <c r="X389" i="5" s="1"/>
  <c r="B390" i="5"/>
  <c r="V390" i="5"/>
  <c r="E390" i="5"/>
  <c r="X390" i="5" s="1"/>
  <c r="B391" i="5"/>
  <c r="V391" i="5"/>
  <c r="E391" i="5"/>
  <c r="X391" i="5" s="1"/>
  <c r="B392" i="5"/>
  <c r="V392" i="5"/>
  <c r="E392" i="5"/>
  <c r="X392" i="5" s="1"/>
  <c r="B393" i="5"/>
  <c r="V393" i="5"/>
  <c r="E393" i="5"/>
  <c r="X393" i="5" s="1"/>
  <c r="V394" i="5"/>
  <c r="E394" i="5"/>
  <c r="X394" i="5" s="1"/>
  <c r="V395" i="5"/>
  <c r="E395" i="5"/>
  <c r="X395" i="5" s="1"/>
  <c r="B396" i="5"/>
  <c r="V396" i="5"/>
  <c r="E396" i="5"/>
  <c r="X396" i="5" s="1"/>
  <c r="B397" i="5"/>
  <c r="V397" i="5"/>
  <c r="E397" i="5"/>
  <c r="X397" i="5" s="1"/>
  <c r="B398" i="5"/>
  <c r="V398" i="5"/>
  <c r="E398" i="5"/>
  <c r="X398" i="5" s="1"/>
  <c r="V399" i="5"/>
  <c r="E399" i="5"/>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V422" i="5"/>
  <c r="E422" i="5"/>
  <c r="X422" i="5" s="1"/>
  <c r="V423" i="5"/>
  <c r="E423" i="5"/>
  <c r="X423" i="5" s="1"/>
  <c r="V424" i="5"/>
  <c r="E424" i="5"/>
  <c r="X424" i="5" s="1"/>
  <c r="V425" i="5"/>
  <c r="E425" i="5"/>
  <c r="X425" i="5" s="1"/>
  <c r="V426" i="5"/>
  <c r="E426" i="5"/>
  <c r="X426" i="5" s="1"/>
  <c r="V427" i="5"/>
  <c r="E427" i="5"/>
  <c r="X427" i="5" s="1"/>
  <c r="V428" i="5"/>
  <c r="E428" i="5"/>
  <c r="X428" i="5" s="1"/>
  <c r="V429" i="5"/>
  <c r="E429" i="5"/>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V602" i="5"/>
  <c r="E602" i="5"/>
  <c r="X602" i="5" s="1"/>
  <c r="V603" i="5"/>
  <c r="E603" i="5"/>
  <c r="X603" i="5" s="1"/>
  <c r="V604" i="5"/>
  <c r="E604" i="5"/>
  <c r="X604" i="5" s="1"/>
  <c r="V605" i="5"/>
  <c r="E605" i="5"/>
  <c r="X605" i="5" s="1"/>
  <c r="V606" i="5"/>
  <c r="E606" i="5"/>
  <c r="X606" i="5" s="1"/>
  <c r="V607" i="5"/>
  <c r="E607" i="5"/>
  <c r="V608" i="5"/>
  <c r="E608" i="5"/>
  <c r="X608" i="5" s="1"/>
  <c r="V609" i="5"/>
  <c r="E609" i="5"/>
  <c r="X609" i="5" s="1"/>
  <c r="V610" i="5"/>
  <c r="E610" i="5"/>
  <c r="X610" i="5" s="1"/>
  <c r="V611" i="5"/>
  <c r="E611" i="5"/>
  <c r="X611" i="5" s="1"/>
  <c r="V612" i="5"/>
  <c r="E612" i="5"/>
  <c r="X612" i="5" s="1"/>
  <c r="V613" i="5"/>
  <c r="E613" i="5"/>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V778" i="5"/>
  <c r="E778" i="5"/>
  <c r="X778" i="5" s="1"/>
  <c r="V779" i="5"/>
  <c r="E779" i="5"/>
  <c r="X779" i="5" s="1"/>
  <c r="V780" i="5"/>
  <c r="E780" i="5"/>
  <c r="X780" i="5" s="1"/>
  <c r="V781" i="5"/>
  <c r="E781" i="5"/>
  <c r="X781" i="5" s="1"/>
  <c r="V782" i="5"/>
  <c r="E782" i="5"/>
  <c r="X782" i="5" s="1"/>
  <c r="V783" i="5"/>
  <c r="E783" i="5"/>
  <c r="X783" i="5" s="1"/>
  <c r="V784" i="5"/>
  <c r="E784" i="5"/>
  <c r="X784" i="5" s="1"/>
  <c r="V785" i="5"/>
  <c r="E785" i="5"/>
  <c r="V786" i="5"/>
  <c r="E786" i="5"/>
  <c r="X786" i="5" s="1"/>
  <c r="V787" i="5"/>
  <c r="E787" i="5"/>
  <c r="X787" i="5" s="1"/>
  <c r="V788" i="5"/>
  <c r="E788" i="5"/>
  <c r="X788" i="5" s="1"/>
  <c r="V789" i="5"/>
  <c r="E789" i="5"/>
  <c r="X789" i="5" s="1"/>
  <c r="V790" i="5"/>
  <c r="E790" i="5"/>
  <c r="X790" i="5" s="1"/>
  <c r="V791" i="5"/>
  <c r="E791" i="5"/>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V842" i="5"/>
  <c r="E842" i="5"/>
  <c r="X842" i="5" s="1"/>
  <c r="V843" i="5"/>
  <c r="E843" i="5"/>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X2493" i="5" s="1"/>
  <c r="V2494" i="5"/>
  <c r="E2494" i="5"/>
  <c r="X2494" i="5" s="1"/>
  <c r="V2495" i="5"/>
  <c r="E2495" i="5"/>
  <c r="X2495" i="5" s="1"/>
  <c r="V2496" i="5"/>
  <c r="E2496" i="5"/>
  <c r="X2496" i="5" s="1"/>
  <c r="V2497" i="5"/>
  <c r="E2497" i="5"/>
  <c r="X2497" i="5" s="1"/>
  <c r="V2498" i="5"/>
  <c r="E2498" i="5"/>
  <c r="X2498" i="5" s="1"/>
  <c r="E2499" i="5"/>
  <c r="V2504" i="5"/>
  <c r="E2504" i="5"/>
  <c r="X2504" i="5" s="1"/>
  <c r="C123" i="6"/>
  <c r="C122" i="6"/>
  <c r="C121" i="6"/>
  <c r="C120" i="6"/>
  <c r="G103" i="6"/>
  <c r="G102" i="6"/>
  <c r="G101" i="6"/>
  <c r="G100" i="6"/>
  <c r="G88" i="6"/>
  <c r="G87" i="6"/>
  <c r="G86" i="6"/>
  <c r="G85" i="6"/>
  <c r="G84" i="6"/>
  <c r="G77" i="6"/>
  <c r="G76" i="6"/>
  <c r="G75" i="6"/>
  <c r="G74" i="6"/>
  <c r="G73" i="6"/>
  <c r="G72" i="6"/>
  <c r="J74" i="6"/>
  <c r="G66" i="6"/>
  <c r="G65" i="6"/>
  <c r="G64" i="6"/>
  <c r="G63" i="6"/>
  <c r="G62" i="6"/>
  <c r="G61" i="6"/>
  <c r="G55" i="6"/>
  <c r="G54" i="6"/>
  <c r="G53" i="6"/>
  <c r="G52" i="6"/>
  <c r="G51" i="6"/>
  <c r="G50" i="6"/>
  <c r="G44" i="6"/>
  <c r="G43" i="6"/>
  <c r="G42" i="6"/>
  <c r="G41" i="6"/>
  <c r="G40" i="6"/>
  <c r="G39" i="6"/>
  <c r="G33" i="6"/>
  <c r="G32" i="6"/>
  <c r="G31" i="6"/>
  <c r="G30" i="6"/>
  <c r="G29" i="6"/>
  <c r="G28" i="6"/>
  <c r="G9" i="6"/>
  <c r="H9" i="6" s="1"/>
  <c r="C37" i="6"/>
  <c r="C36" i="6"/>
  <c r="C35" i="6"/>
  <c r="C34" i="6"/>
  <c r="I33" i="6"/>
  <c r="J33" i="6"/>
  <c r="I32" i="6"/>
  <c r="J32" i="6"/>
  <c r="I31" i="6"/>
  <c r="J31" i="6"/>
  <c r="I30" i="6"/>
  <c r="J30" i="6"/>
  <c r="I29" i="6"/>
  <c r="J29" i="6"/>
  <c r="B155" i="5"/>
  <c r="B156" i="5"/>
  <c r="B190" i="5"/>
  <c r="B191" i="5"/>
  <c r="B289" i="5"/>
  <c r="B290" i="5"/>
  <c r="B347" i="5"/>
  <c r="B348" i="5"/>
  <c r="B394" i="5"/>
  <c r="B395"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c r="B21" i="13"/>
  <c r="C4" i="8"/>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G94" i="6"/>
  <c r="G95" i="6"/>
  <c r="G96" i="6"/>
  <c r="G98" i="6"/>
  <c r="G99" i="6"/>
  <c r="G108" i="6"/>
  <c r="G109" i="6"/>
  <c r="G111" i="6"/>
  <c r="G10" i="6"/>
  <c r="H10" i="6" s="1"/>
  <c r="G13" i="6"/>
  <c r="H13" i="6" s="1"/>
  <c r="D13" i="6" s="1"/>
  <c r="G6" i="6"/>
  <c r="H14"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6" i="5"/>
  <c r="X19" i="5"/>
  <c r="X27" i="5"/>
  <c r="X35" i="5"/>
  <c r="X43" i="5"/>
  <c r="X51" i="5"/>
  <c r="X59" i="5"/>
  <c r="X67" i="5"/>
  <c r="X75" i="5"/>
  <c r="X78" i="5"/>
  <c r="X83" i="5"/>
  <c r="X91" i="5"/>
  <c r="X97" i="5"/>
  <c r="X99" i="5"/>
  <c r="X107" i="5"/>
  <c r="X115" i="5"/>
  <c r="X123" i="5"/>
  <c r="X131" i="5"/>
  <c r="X139" i="5"/>
  <c r="X147" i="5"/>
  <c r="X161" i="5"/>
  <c r="X169" i="5"/>
  <c r="X177" i="5"/>
  <c r="X185" i="5"/>
  <c r="X191" i="5"/>
  <c r="X199" i="5"/>
  <c r="X207" i="5"/>
  <c r="X215" i="5"/>
  <c r="X223" i="5"/>
  <c r="X226" i="5"/>
  <c r="X231" i="5"/>
  <c r="X239" i="5"/>
  <c r="X247" i="5"/>
  <c r="X254" i="5"/>
  <c r="X255" i="5"/>
  <c r="X258" i="5"/>
  <c r="X263" i="5"/>
  <c r="X271" i="5"/>
  <c r="X278" i="5"/>
  <c r="X279" i="5"/>
  <c r="X287" i="5"/>
  <c r="X293" i="5"/>
  <c r="X301" i="5"/>
  <c r="X309" i="5"/>
  <c r="X317" i="5"/>
  <c r="X325" i="5"/>
  <c r="X333" i="5"/>
  <c r="X341" i="5"/>
  <c r="X355" i="5"/>
  <c r="X363" i="5"/>
  <c r="X371" i="5"/>
  <c r="X374" i="5"/>
  <c r="X379" i="5"/>
  <c r="X382" i="5"/>
  <c r="X387" i="5"/>
  <c r="X399" i="5"/>
  <c r="X421" i="5"/>
  <c r="X429" i="5"/>
  <c r="X443" i="5"/>
  <c r="X475" i="5"/>
  <c r="X523" i="5"/>
  <c r="X539" i="5"/>
  <c r="X587" i="5"/>
  <c r="X601" i="5"/>
  <c r="X607" i="5"/>
  <c r="X613" i="5"/>
  <c r="X631" i="5"/>
  <c r="X675" i="5"/>
  <c r="X703" i="5"/>
  <c r="X719" i="5"/>
  <c r="X755" i="5"/>
  <c r="X777" i="5"/>
  <c r="X785" i="5"/>
  <c r="X791" i="5"/>
  <c r="X807" i="5"/>
  <c r="X829" i="5"/>
  <c r="X841" i="5"/>
  <c r="X843" i="5"/>
  <c r="X871" i="5"/>
  <c r="X897" i="5"/>
  <c r="X919" i="5"/>
  <c r="X943" i="5"/>
  <c r="X959" i="5"/>
  <c r="X983" i="5"/>
  <c r="X995" i="5"/>
  <c r="X1027" i="5"/>
  <c r="X1055" i="5"/>
  <c r="X1083" i="5"/>
  <c r="X1099" i="5"/>
  <c r="X1147" i="5"/>
  <c r="X1163" i="5"/>
  <c r="X1179" i="5"/>
  <c r="X1219" i="5"/>
  <c r="X1231" i="5"/>
  <c r="X1257" i="5"/>
  <c r="X1299" i="5"/>
  <c r="X1319" i="5"/>
  <c r="X1339" i="5"/>
  <c r="X1387" i="5"/>
  <c r="X1411" i="5"/>
  <c r="X1435" i="5"/>
  <c r="X1455" i="5"/>
  <c r="X1491" i="5"/>
  <c r="X1515" i="5"/>
  <c r="X1535" i="5"/>
  <c r="X1563" i="5"/>
  <c r="X1599" i="5"/>
  <c r="X1643" i="5"/>
  <c r="X1663" i="5"/>
  <c r="X1689" i="5"/>
  <c r="X1699" i="5"/>
  <c r="X1771" i="5"/>
  <c r="X1823" i="5"/>
  <c r="X1857" i="5"/>
  <c r="X1867" i="5"/>
  <c r="X1955" i="5"/>
  <c r="X1999" i="5"/>
  <c r="X2087" i="5"/>
  <c r="X2227" i="5"/>
  <c r="X2339" i="5"/>
  <c r="X2431" i="5"/>
  <c r="X2499"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H14" i="5"/>
  <c r="A5" i="2"/>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F14" i="5"/>
  <c r="I14" i="5"/>
  <c r="H2420" i="5"/>
  <c r="H213" i="5"/>
  <c r="H1180" i="5"/>
  <c r="F1820" i="5"/>
  <c r="F2100" i="5"/>
  <c r="H2468" i="5"/>
  <c r="G21" i="5"/>
  <c r="G14" i="5"/>
  <c r="F15"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821" i="5"/>
  <c r="F789" i="5"/>
  <c r="J661" i="5"/>
  <c r="J1317" i="5"/>
  <c r="H1541" i="5"/>
  <c r="H637" i="5"/>
  <c r="J1021" i="5"/>
  <c r="F1852" i="5"/>
  <c r="F1748" i="5"/>
  <c r="R1404" i="5"/>
  <c r="J924" i="5"/>
  <c r="R1697" i="5"/>
  <c r="I2476" i="5"/>
  <c r="J1852" i="5"/>
  <c r="H15" i="5"/>
  <c r="F788" i="5"/>
  <c r="F421" i="5"/>
  <c r="R1117" i="5"/>
  <c r="R861" i="5"/>
  <c r="R821" i="5"/>
  <c r="R661" i="5"/>
  <c r="J154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I1433"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B5" i="5" l="1"/>
  <c r="C5" i="5"/>
  <c r="C15" i="6"/>
  <c r="C11" i="6"/>
  <c r="C10" i="6"/>
  <c r="D10" i="6"/>
  <c r="C12" i="6"/>
  <c r="D12" i="6"/>
  <c r="D9" i="6"/>
  <c r="C9" i="6"/>
  <c r="C13" i="6"/>
  <c r="U20" i="4"/>
  <c r="V20" i="4" s="1"/>
  <c r="W20" i="4" s="1"/>
  <c r="X20" i="4" s="1"/>
  <c r="Y20" i="4" s="1"/>
  <c r="Q18" i="4"/>
  <c r="R18" i="4" s="1"/>
  <c r="Q19" i="4"/>
  <c r="R19" i="4" s="1"/>
  <c r="T46" i="4"/>
  <c r="U46" i="4" s="1"/>
  <c r="R15" i="4"/>
  <c r="T48" i="4"/>
  <c r="U47" i="4" s="1"/>
  <c r="Y21" i="4"/>
  <c r="Z21" i="4" s="1"/>
  <c r="T43" i="4"/>
  <c r="U43" i="4" s="1"/>
  <c r="T42" i="4"/>
  <c r="U42" i="4" s="1"/>
  <c r="U50" i="4"/>
  <c r="U49" i="4"/>
  <c r="U44" i="4"/>
  <c r="U45" i="4"/>
  <c r="V51" i="4"/>
  <c r="W51" i="4" s="1"/>
  <c r="V50" i="4"/>
  <c r="Q13" i="4"/>
  <c r="G114" i="4"/>
  <c r="G53" i="4"/>
  <c r="G41" i="4"/>
  <c r="G77" i="4"/>
  <c r="C5" i="6"/>
  <c r="D5" i="6"/>
  <c r="F112" i="6"/>
  <c r="F6" i="6"/>
  <c r="H6" i="6" s="1"/>
  <c r="D89" i="4"/>
  <c r="D65" i="4"/>
  <c r="D53" i="4"/>
  <c r="D41" i="4"/>
  <c r="C4" i="6"/>
  <c r="G65" i="4"/>
  <c r="G101" i="4"/>
  <c r="D101" i="4"/>
  <c r="D77" i="4"/>
  <c r="D114" i="4"/>
  <c r="V5" i="5" l="1"/>
  <c r="G5" i="5" s="1"/>
  <c r="AB5" i="5"/>
  <c r="F124" i="6"/>
  <c r="C124" i="6" s="1"/>
  <c r="R17" i="4"/>
  <c r="S16" i="4" s="1"/>
  <c r="S18" i="4"/>
  <c r="S19" i="4"/>
  <c r="T19" i="4" s="1"/>
  <c r="U19" i="4" s="1"/>
  <c r="V19" i="4" s="1"/>
  <c r="W19" i="4" s="1"/>
  <c r="X19" i="4" s="1"/>
  <c r="Y19" i="4" s="1"/>
  <c r="Z19" i="4" s="1"/>
  <c r="Z20" i="4"/>
  <c r="U48" i="4"/>
  <c r="V48" i="4" s="1"/>
  <c r="W50" i="4"/>
  <c r="X50" i="4" s="1"/>
  <c r="X51" i="4"/>
  <c r="Y51" i="4" s="1"/>
  <c r="V49" i="4"/>
  <c r="W49" i="4" s="1"/>
  <c r="R13" i="4"/>
  <c r="R14" i="4"/>
  <c r="V44" i="4"/>
  <c r="V45" i="4"/>
  <c r="V47" i="4"/>
  <c r="V46" i="4"/>
  <c r="V43" i="4"/>
  <c r="V42" i="4"/>
  <c r="W42" i="4" s="1"/>
  <c r="C6" i="6"/>
  <c r="D6" i="6"/>
  <c r="H112" i="6"/>
  <c r="C2" i="6"/>
  <c r="I5" i="5" l="1"/>
  <c r="J5" i="5"/>
  <c r="E5" i="5"/>
  <c r="R5" i="5"/>
  <c r="F5" i="5"/>
  <c r="H5" i="5"/>
  <c r="X5" i="5"/>
  <c r="G124" i="6" a="1"/>
  <c r="G124" i="6" s="1"/>
  <c r="H124" i="6" s="1"/>
  <c r="D124" i="6" s="1"/>
  <c r="S17" i="4"/>
  <c r="T18" i="4"/>
  <c r="U18" i="4" s="1"/>
  <c r="V18" i="4" s="1"/>
  <c r="W18" i="4" s="1"/>
  <c r="X18" i="4" s="1"/>
  <c r="Y18" i="4" s="1"/>
  <c r="Z18" i="4" s="1"/>
  <c r="T17" i="4"/>
  <c r="X49" i="4"/>
  <c r="Y49" i="4"/>
  <c r="Y50" i="4"/>
  <c r="Z50" i="4" s="1"/>
  <c r="S15" i="4"/>
  <c r="S14" i="4"/>
  <c r="S12" i="4"/>
  <c r="T12" i="4" s="1"/>
  <c r="S13" i="4"/>
  <c r="W45" i="4"/>
  <c r="W46" i="4"/>
  <c r="W48" i="4"/>
  <c r="X48" i="4" s="1"/>
  <c r="W47" i="4"/>
  <c r="W44" i="4"/>
  <c r="W43" i="4"/>
  <c r="Z51" i="4"/>
  <c r="AA51" i="4" s="1"/>
  <c r="D112" i="6"/>
  <c r="C112" i="6"/>
  <c r="S5" i="5"/>
  <c r="Y48" i="4" l="1"/>
  <c r="AB51" i="4"/>
  <c r="AC51" i="4" s="1"/>
  <c r="T13" i="4"/>
  <c r="T14" i="4"/>
  <c r="AA50" i="4"/>
  <c r="AB50" i="4" s="1"/>
  <c r="AA49" i="4"/>
  <c r="T16" i="4"/>
  <c r="T15" i="4"/>
  <c r="X43" i="4"/>
  <c r="X42" i="4"/>
  <c r="Y42" i="4" s="1"/>
  <c r="Z49" i="4"/>
  <c r="Z48" i="4"/>
  <c r="X47" i="4"/>
  <c r="Y47" i="4" s="1"/>
  <c r="X46" i="4"/>
  <c r="X44" i="4"/>
  <c r="X45" i="4"/>
  <c r="T5" i="5"/>
  <c r="Z47" i="4" l="1"/>
  <c r="AC50" i="4"/>
  <c r="Y46" i="4"/>
  <c r="Z46" i="4" s="1"/>
  <c r="Y45" i="4"/>
  <c r="AB49" i="4"/>
  <c r="AC49" i="4" s="1"/>
  <c r="AA47" i="4"/>
  <c r="AA48" i="4"/>
  <c r="AB48" i="4" s="1"/>
  <c r="U13" i="4"/>
  <c r="U12" i="4"/>
  <c r="V12" i="4" s="1"/>
  <c r="U15" i="4"/>
  <c r="U14" i="4"/>
  <c r="Y44" i="4"/>
  <c r="Y43" i="4"/>
  <c r="U17" i="4"/>
  <c r="V17" i="4" s="1"/>
  <c r="U16" i="4"/>
  <c r="AA46" i="4" l="1"/>
  <c r="AB46" i="4" s="1"/>
  <c r="AC48" i="4"/>
  <c r="Z42" i="4"/>
  <c r="AA42" i="4" s="1"/>
  <c r="Z43" i="4"/>
  <c r="Z44" i="4"/>
  <c r="Z45" i="4"/>
  <c r="AA45" i="4" s="1"/>
  <c r="V14" i="4"/>
  <c r="V13" i="4"/>
  <c r="V16" i="4"/>
  <c r="W16" i="4" s="1"/>
  <c r="V15" i="4"/>
  <c r="W17" i="4"/>
  <c r="X17" i="4" s="1"/>
  <c r="AB47" i="4"/>
  <c r="AC47" i="4" s="1"/>
  <c r="AB45" i="4" l="1"/>
  <c r="AC45" i="4" s="1"/>
  <c r="AC46" i="4"/>
  <c r="AA43" i="4"/>
  <c r="AA44" i="4"/>
  <c r="AB44" i="4" s="1"/>
  <c r="Y17" i="4"/>
  <c r="Z17" i="4" s="1"/>
  <c r="W15" i="4"/>
  <c r="X15" i="4" s="1"/>
  <c r="W14" i="4"/>
  <c r="W13" i="4"/>
  <c r="W12" i="4"/>
  <c r="X12" i="4" s="1"/>
  <c r="AC44" i="4" l="1"/>
  <c r="AB42" i="4"/>
  <c r="AC42" i="4" s="1"/>
  <c r="AB43" i="4"/>
  <c r="AC43" i="4" s="1"/>
  <c r="X13" i="4"/>
  <c r="X14" i="4"/>
  <c r="Y14" i="4" s="1"/>
  <c r="X16" i="4"/>
  <c r="Y16" i="4" s="1"/>
  <c r="Y13" i="4" l="1"/>
  <c r="Z13" i="4" s="1"/>
  <c r="Y12" i="4"/>
  <c r="Z12" i="4" s="1"/>
  <c r="Y15" i="4"/>
  <c r="Z15" i="4" s="1"/>
  <c r="AA13" i="4" l="1" a="1"/>
  <c r="AA13" i="4" s="1"/>
  <c r="AA12" i="4"/>
  <c r="Z14" i="4"/>
  <c r="Z16" i="4"/>
  <c r="AA14" i="4" l="1" a="1"/>
  <c r="AA14" i="4" s="1"/>
  <c r="A114" i="6"/>
  <c r="G114" i="6" s="1"/>
  <c r="B30" i="4"/>
  <c r="A115" i="6"/>
  <c r="G115" i="6" s="1"/>
  <c r="B31" i="4"/>
  <c r="B32" i="4" l="1"/>
  <c r="A116" i="6"/>
  <c r="G116" i="6" s="1"/>
  <c r="AA15" i="4" a="1"/>
  <c r="AA15" i="4" s="1"/>
  <c r="A17" i="6"/>
  <c r="G7" i="6"/>
  <c r="H7" i="6" s="1"/>
  <c r="O30" i="4"/>
  <c r="A18" i="6"/>
  <c r="O31" i="4"/>
  <c r="AA16" i="4" l="1" a="1"/>
  <c r="AA16" i="4" s="1"/>
  <c r="AA17" i="4" s="1" a="1"/>
  <c r="AA17" i="4" s="1"/>
  <c r="P42" i="4"/>
  <c r="B42" i="4" s="1"/>
  <c r="A28" i="6" s="1"/>
  <c r="P54" i="4"/>
  <c r="D7" i="6"/>
  <c r="C7" i="6"/>
  <c r="O32" i="4"/>
  <c r="A19" i="6"/>
  <c r="F39" i="6"/>
  <c r="F28" i="6"/>
  <c r="H28" i="6" s="1"/>
  <c r="F17" i="6"/>
  <c r="H17" i="6" s="1"/>
  <c r="B33" i="4"/>
  <c r="A117" i="6"/>
  <c r="G117" i="6" s="1"/>
  <c r="P55" i="4"/>
  <c r="P43" i="4"/>
  <c r="B43" i="4" s="1"/>
  <c r="A29" i="6" s="1"/>
  <c r="F29" i="6"/>
  <c r="H29" i="6" s="1"/>
  <c r="F18" i="6"/>
  <c r="H18" i="6" s="1"/>
  <c r="F40" i="6"/>
  <c r="B35" i="4" l="1"/>
  <c r="A119" i="6"/>
  <c r="G119" i="6" s="1"/>
  <c r="B34" i="4"/>
  <c r="A118" i="6"/>
  <c r="G118" i="6" s="1"/>
  <c r="AA18" i="4" a="1"/>
  <c r="AA18" i="4" s="1"/>
  <c r="B36" i="4" s="1"/>
  <c r="D18" i="6"/>
  <c r="C18" i="6"/>
  <c r="D17" i="6"/>
  <c r="C17" i="6"/>
  <c r="F99" i="6"/>
  <c r="H99" i="6" s="1"/>
  <c r="F51" i="6"/>
  <c r="H40" i="6"/>
  <c r="F115" i="6"/>
  <c r="H115" i="6" s="1"/>
  <c r="B137" i="4"/>
  <c r="A111" i="6" s="1"/>
  <c r="B115" i="4"/>
  <c r="A94" i="6" s="1"/>
  <c r="B135" i="4"/>
  <c r="A110" i="6" s="1"/>
  <c r="B133" i="4"/>
  <c r="A109" i="6" s="1"/>
  <c r="B131" i="4"/>
  <c r="A108" i="6" s="1"/>
  <c r="B119" i="4"/>
  <c r="A97" i="6" s="1"/>
  <c r="B117" i="4"/>
  <c r="A95" i="6" s="1"/>
  <c r="B66" i="4"/>
  <c r="A50" i="6" s="1"/>
  <c r="B78" i="4"/>
  <c r="A61" i="6" s="1"/>
  <c r="B102" i="4"/>
  <c r="A83" i="6" s="1"/>
  <c r="B54" i="4"/>
  <c r="A39" i="6" s="1"/>
  <c r="B120" i="4"/>
  <c r="A98" i="6" s="1"/>
  <c r="B90" i="4"/>
  <c r="A72" i="6" s="1"/>
  <c r="D29" i="6"/>
  <c r="C29" i="6"/>
  <c r="K115" i="6"/>
  <c r="D28" i="6"/>
  <c r="K114" i="6"/>
  <c r="C28" i="6"/>
  <c r="B67" i="4"/>
  <c r="A51" i="6" s="1"/>
  <c r="B79" i="4"/>
  <c r="A62" i="6" s="1"/>
  <c r="B91" i="4"/>
  <c r="A73" i="6" s="1"/>
  <c r="B55" i="4"/>
  <c r="A40" i="6" s="1"/>
  <c r="B121" i="4"/>
  <c r="A99" i="6" s="1"/>
  <c r="B103" i="4"/>
  <c r="A84" i="6" s="1"/>
  <c r="H39" i="6"/>
  <c r="F50" i="6"/>
  <c r="F98" i="6"/>
  <c r="H98" i="6" s="1"/>
  <c r="F114" i="6"/>
  <c r="A20" i="6"/>
  <c r="O33" i="4"/>
  <c r="F41" i="6"/>
  <c r="F19" i="6"/>
  <c r="H19" i="6" s="1"/>
  <c r="F30" i="6"/>
  <c r="H30" i="6" s="1"/>
  <c r="P56" i="4"/>
  <c r="P44" i="4"/>
  <c r="B44" i="4" s="1"/>
  <c r="A30" i="6" s="1"/>
  <c r="A21" i="6"/>
  <c r="O34" i="4"/>
  <c r="O35" i="4"/>
  <c r="A22" i="6"/>
  <c r="AA19" i="4" l="1" a="1"/>
  <c r="AA19" i="4" s="1"/>
  <c r="A121" i="6" s="1"/>
  <c r="A120" i="6"/>
  <c r="H51" i="6"/>
  <c r="F62" i="6"/>
  <c r="H114" i="6"/>
  <c r="B2" i="6"/>
  <c r="D99" i="6"/>
  <c r="C99" i="6"/>
  <c r="A23" i="6"/>
  <c r="O36" i="4"/>
  <c r="D40" i="6"/>
  <c r="C40" i="6"/>
  <c r="AA20" i="4" a="1"/>
  <c r="AA20" i="4" s="1"/>
  <c r="F44" i="6"/>
  <c r="F22" i="6"/>
  <c r="H22" i="6" s="1"/>
  <c r="F33" i="6"/>
  <c r="H33" i="6" s="1"/>
  <c r="C30" i="6"/>
  <c r="D30" i="6"/>
  <c r="K116" i="6"/>
  <c r="C98" i="6"/>
  <c r="D98" i="6"/>
  <c r="P47" i="4"/>
  <c r="B47" i="4" s="1"/>
  <c r="A33" i="6" s="1"/>
  <c r="P59" i="4"/>
  <c r="D19" i="6"/>
  <c r="C19" i="6"/>
  <c r="H50" i="6"/>
  <c r="F61" i="6"/>
  <c r="P46" i="4"/>
  <c r="B46" i="4" s="1"/>
  <c r="A32" i="6" s="1"/>
  <c r="P58" i="4"/>
  <c r="F116" i="6"/>
  <c r="H116" i="6" s="1"/>
  <c r="H41" i="6"/>
  <c r="F100" i="6"/>
  <c r="H100" i="6" s="1"/>
  <c r="F52" i="6"/>
  <c r="D39" i="6"/>
  <c r="C39" i="6"/>
  <c r="F43" i="6"/>
  <c r="F21" i="6"/>
  <c r="H21" i="6" s="1"/>
  <c r="F32" i="6"/>
  <c r="H32" i="6" s="1"/>
  <c r="P57" i="4"/>
  <c r="P45" i="4"/>
  <c r="B45" i="4" s="1"/>
  <c r="A31" i="6" s="1"/>
  <c r="F31" i="6"/>
  <c r="H31" i="6" s="1"/>
  <c r="F42" i="6"/>
  <c r="F20" i="6"/>
  <c r="H20" i="6" s="1"/>
  <c r="B92" i="4"/>
  <c r="A74" i="6" s="1"/>
  <c r="B80" i="4"/>
  <c r="A63" i="6" s="1"/>
  <c r="B122" i="4"/>
  <c r="A100" i="6" s="1"/>
  <c r="B104" i="4"/>
  <c r="A85" i="6" s="1"/>
  <c r="B68" i="4"/>
  <c r="A52" i="6" s="1"/>
  <c r="B56" i="4"/>
  <c r="A41" i="6" s="1"/>
  <c r="D115" i="6"/>
  <c r="C115" i="6"/>
  <c r="B37" i="4" l="1"/>
  <c r="B123" i="4"/>
  <c r="A101" i="6" s="1"/>
  <c r="B57" i="4"/>
  <c r="A42" i="6" s="1"/>
  <c r="B105" i="4"/>
  <c r="A86" i="6" s="1"/>
  <c r="B81" i="4"/>
  <c r="A64" i="6" s="1"/>
  <c r="B69" i="4"/>
  <c r="A53" i="6" s="1"/>
  <c r="B93" i="4"/>
  <c r="A75" i="6" s="1"/>
  <c r="K119" i="6"/>
  <c r="C33" i="6"/>
  <c r="D33" i="6"/>
  <c r="A24" i="6"/>
  <c r="O37" i="4"/>
  <c r="D100" i="6"/>
  <c r="C100" i="6"/>
  <c r="D32" i="6"/>
  <c r="K118" i="6"/>
  <c r="C32" i="6"/>
  <c r="B59" i="4"/>
  <c r="A44" i="6" s="1"/>
  <c r="B83" i="4"/>
  <c r="A66" i="6" s="1"/>
  <c r="B125" i="4"/>
  <c r="A103" i="6" s="1"/>
  <c r="B107" i="4"/>
  <c r="A88" i="6" s="1"/>
  <c r="B95" i="4"/>
  <c r="A77" i="6" s="1"/>
  <c r="B71" i="4"/>
  <c r="A55" i="6" s="1"/>
  <c r="D22" i="6"/>
  <c r="C22" i="6"/>
  <c r="P48" i="4"/>
  <c r="B48" i="4" s="1"/>
  <c r="A34" i="6" s="1"/>
  <c r="P60" i="4"/>
  <c r="C41" i="6"/>
  <c r="D41" i="6"/>
  <c r="F103" i="6"/>
  <c r="H103" i="6" s="1"/>
  <c r="H44" i="6"/>
  <c r="F55" i="6"/>
  <c r="F119" i="6"/>
  <c r="H119" i="6" s="1"/>
  <c r="B38" i="4"/>
  <c r="A122" i="6"/>
  <c r="AA21" i="4" a="1"/>
  <c r="AA21" i="4" s="1"/>
  <c r="H43" i="6"/>
  <c r="F118" i="6"/>
  <c r="H118" i="6" s="1"/>
  <c r="F54" i="6"/>
  <c r="F102" i="6"/>
  <c r="H102" i="6" s="1"/>
  <c r="D20" i="6"/>
  <c r="C20" i="6"/>
  <c r="H61" i="6"/>
  <c r="F72" i="6"/>
  <c r="D114" i="6"/>
  <c r="C114" i="6"/>
  <c r="H42" i="6"/>
  <c r="F101" i="6"/>
  <c r="H101" i="6" s="1"/>
  <c r="F117" i="6"/>
  <c r="H117" i="6" s="1"/>
  <c r="F53" i="6"/>
  <c r="F94" i="6"/>
  <c r="D50" i="6"/>
  <c r="C50" i="6"/>
  <c r="F73" i="6"/>
  <c r="H62" i="6"/>
  <c r="D116" i="6"/>
  <c r="C116" i="6"/>
  <c r="D21" i="6"/>
  <c r="C21" i="6"/>
  <c r="B70" i="4"/>
  <c r="A54" i="6" s="1"/>
  <c r="B58" i="4"/>
  <c r="A43" i="6" s="1"/>
  <c r="B124" i="4"/>
  <c r="A102" i="6" s="1"/>
  <c r="B106" i="4"/>
  <c r="A87" i="6" s="1"/>
  <c r="B82" i="4"/>
  <c r="A65" i="6" s="1"/>
  <c r="B94" i="4"/>
  <c r="A76" i="6" s="1"/>
  <c r="D31" i="6"/>
  <c r="C31" i="6"/>
  <c r="K117" i="6"/>
  <c r="F63" i="6"/>
  <c r="H52" i="6"/>
  <c r="D51" i="6"/>
  <c r="C51" i="6"/>
  <c r="C117" i="6" l="1"/>
  <c r="D117" i="6"/>
  <c r="H55" i="6"/>
  <c r="F66" i="6"/>
  <c r="D101" i="6"/>
  <c r="C101" i="6"/>
  <c r="D102" i="6"/>
  <c r="C102" i="6"/>
  <c r="D44" i="6"/>
  <c r="C44" i="6"/>
  <c r="D119" i="6"/>
  <c r="C119" i="6"/>
  <c r="D42" i="6"/>
  <c r="C42" i="6"/>
  <c r="D103" i="6"/>
  <c r="C103" i="6"/>
  <c r="H53" i="6"/>
  <c r="F64" i="6"/>
  <c r="D118" i="6"/>
  <c r="C118" i="6"/>
  <c r="A25" i="6"/>
  <c r="O38" i="4"/>
  <c r="D62" i="6"/>
  <c r="C62" i="6"/>
  <c r="H54" i="6"/>
  <c r="F65" i="6"/>
  <c r="C52" i="6"/>
  <c r="D52" i="6"/>
  <c r="F84" i="6"/>
  <c r="H84" i="6" s="1"/>
  <c r="H73" i="6"/>
  <c r="H63" i="6"/>
  <c r="F74" i="6"/>
  <c r="D43" i="6"/>
  <c r="C43" i="6"/>
  <c r="P49" i="4"/>
  <c r="B49" i="4" s="1"/>
  <c r="A35" i="6" s="1"/>
  <c r="P61" i="4"/>
  <c r="A123" i="6"/>
  <c r="B39" i="4"/>
  <c r="AA22" i="4"/>
  <c r="AA23" i="4" s="1"/>
  <c r="B96" i="4"/>
  <c r="A78" i="6" s="1"/>
  <c r="B84" i="4"/>
  <c r="A67" i="6" s="1"/>
  <c r="B72" i="4"/>
  <c r="A56" i="6" s="1"/>
  <c r="B126" i="4"/>
  <c r="A104" i="6" s="1"/>
  <c r="B108" i="4"/>
  <c r="A89" i="6" s="1"/>
  <c r="B60" i="4"/>
  <c r="A45" i="6" s="1"/>
  <c r="F83" i="6"/>
  <c r="H83" i="6" s="1"/>
  <c r="H72" i="6"/>
  <c r="F111" i="6"/>
  <c r="H111" i="6" s="1"/>
  <c r="F95" i="6"/>
  <c r="F110" i="6"/>
  <c r="H110" i="6" s="1"/>
  <c r="F108" i="6"/>
  <c r="H108" i="6" s="1"/>
  <c r="F109" i="6"/>
  <c r="H109" i="6" s="1"/>
  <c r="H94" i="6"/>
  <c r="D61" i="6"/>
  <c r="C61" i="6"/>
  <c r="D63" i="6" l="1"/>
  <c r="C63" i="6"/>
  <c r="H74" i="6"/>
  <c r="F85" i="6"/>
  <c r="H85" i="6" s="1"/>
  <c r="P50" i="4"/>
  <c r="B50" i="4" s="1"/>
  <c r="A36" i="6" s="1"/>
  <c r="P62" i="4"/>
  <c r="O39" i="4"/>
  <c r="A26" i="6"/>
  <c r="D72" i="6"/>
  <c r="C72" i="6"/>
  <c r="D83" i="6"/>
  <c r="C83" i="6"/>
  <c r="D84" i="6"/>
  <c r="C84" i="6"/>
  <c r="C111" i="6"/>
  <c r="D111" i="6"/>
  <c r="B85" i="4"/>
  <c r="A68" i="6" s="1"/>
  <c r="B97" i="4"/>
  <c r="A79" i="6" s="1"/>
  <c r="B109" i="4"/>
  <c r="A90" i="6" s="1"/>
  <c r="B61" i="4"/>
  <c r="A46" i="6" s="1"/>
  <c r="B127" i="4"/>
  <c r="A105" i="6" s="1"/>
  <c r="B73" i="4"/>
  <c r="A57" i="6" s="1"/>
  <c r="F77" i="6"/>
  <c r="H66" i="6"/>
  <c r="C73" i="6"/>
  <c r="D73" i="6"/>
  <c r="D94" i="6"/>
  <c r="C94" i="6"/>
  <c r="C109" i="6"/>
  <c r="D109" i="6"/>
  <c r="D55" i="6"/>
  <c r="C55" i="6"/>
  <c r="H95" i="6"/>
  <c r="F96" i="6"/>
  <c r="H96" i="6" s="1"/>
  <c r="Q41" i="4"/>
  <c r="B41" i="4" s="1"/>
  <c r="A27" i="6" s="1"/>
  <c r="Q53" i="4"/>
  <c r="D108" i="6"/>
  <c r="C108" i="6"/>
  <c r="F76" i="6"/>
  <c r="H65" i="6"/>
  <c r="F75" i="6"/>
  <c r="H64" i="6"/>
  <c r="C110" i="6"/>
  <c r="D110" i="6"/>
  <c r="D54" i="6"/>
  <c r="C54" i="6"/>
  <c r="C53" i="6"/>
  <c r="D53" i="6"/>
  <c r="B110" i="4" l="1"/>
  <c r="A91" i="6" s="1"/>
  <c r="B98" i="4"/>
  <c r="A80" i="6" s="1"/>
  <c r="B62" i="4"/>
  <c r="A47" i="6" s="1"/>
  <c r="B86" i="4"/>
  <c r="A69" i="6" s="1"/>
  <c r="B74" i="4"/>
  <c r="A58" i="6" s="1"/>
  <c r="B128" i="4"/>
  <c r="A106" i="6" s="1"/>
  <c r="P51" i="4"/>
  <c r="B51" i="4" s="1"/>
  <c r="A37" i="6" s="1"/>
  <c r="P63" i="4"/>
  <c r="F87" i="6"/>
  <c r="H87" i="6" s="1"/>
  <c r="H76" i="6"/>
  <c r="F88" i="6"/>
  <c r="H88" i="6" s="1"/>
  <c r="H77" i="6"/>
  <c r="C85" i="6"/>
  <c r="D85" i="6"/>
  <c r="D74" i="6"/>
  <c r="C74" i="6"/>
  <c r="C65" i="6"/>
  <c r="D65" i="6"/>
  <c r="D66" i="6"/>
  <c r="C66" i="6"/>
  <c r="C64" i="6"/>
  <c r="D64" i="6"/>
  <c r="B77" i="4"/>
  <c r="A60" i="6" s="1"/>
  <c r="B101" i="4"/>
  <c r="A82" i="6" s="1"/>
  <c r="B65" i="4"/>
  <c r="A49" i="6" s="1"/>
  <c r="B89" i="4"/>
  <c r="A71" i="6" s="1"/>
  <c r="B53" i="4"/>
  <c r="A38" i="6" s="1"/>
  <c r="D96" i="6"/>
  <c r="C96" i="6"/>
  <c r="F86" i="6"/>
  <c r="H86" i="6" s="1"/>
  <c r="H75" i="6"/>
  <c r="D95" i="6"/>
  <c r="C95" i="6"/>
  <c r="D75" i="6" l="1"/>
  <c r="C75" i="6"/>
  <c r="H125" i="6"/>
  <c r="D2" i="6" s="1"/>
  <c r="B63" i="4"/>
  <c r="A48" i="6" s="1"/>
  <c r="B129" i="4"/>
  <c r="A107" i="6" s="1"/>
  <c r="B111" i="4"/>
  <c r="A92" i="6" s="1"/>
  <c r="B75" i="4"/>
  <c r="A59" i="6" s="1"/>
  <c r="B99" i="4"/>
  <c r="A81" i="6" s="1"/>
  <c r="B87" i="4"/>
  <c r="A70" i="6" s="1"/>
  <c r="C86" i="6"/>
  <c r="D86" i="6"/>
  <c r="D77" i="6"/>
  <c r="C77" i="6"/>
  <c r="D88" i="6"/>
  <c r="C88" i="6"/>
  <c r="D76" i="6"/>
  <c r="C76" i="6"/>
  <c r="D87" i="6"/>
  <c r="C87" i="6"/>
</calcChain>
</file>

<file path=xl/comments1.xml><?xml version="1.0" encoding="utf-8"?>
<comments xmlns="http://schemas.openxmlformats.org/spreadsheetml/2006/main">
  <authors>
    <author>Connors, Jared M</author>
  </authors>
  <commentList>
    <comment ref="I160"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<sst xmlns="http://schemas.openxmlformats.org/spreadsheetml/2006/main" count="27981" uniqueCount="20064">
  <si>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</si>
  <si>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</si>
  <si>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</si>
  <si>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</si>
  <si>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</si>
  <si>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</si>
  <si>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</si>
  <si>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</si>
  <si>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</si>
  <si>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</si>
  <si>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</si>
  <si>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</si>
  <si>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</si>
  <si>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</si>
  <si>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</si>
  <si>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</si>
  <si>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</si>
  <si>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</si>
  <si>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</si>
  <si>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</si>
  <si>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</si>
  <si>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</si>
  <si>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</si>
  <si>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</si>
  <si>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</si>
  <si>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</si>
  <si>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</si>
  <si>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</si>
  <si>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</si>
  <si>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</si>
  <si>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</si>
  <si>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</si>
  <si>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</si>
  <si>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</si>
  <si>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</si>
  <si>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</si>
  <si>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</si>
  <si>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</si>
  <si>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</si>
  <si>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</si>
  <si>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</si>
  <si>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</si>
  <si>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</si>
  <si>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</si>
  <si>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</si>
  <si>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</si>
  <si>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</si>
  <si>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</si>
  <si>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</si>
  <si>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</si>
  <si>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</si>
  <si>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</si>
  <si>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</si>
  <si>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</si>
  <si>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</si>
  <si>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</si>
  <si>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</si>
  <si>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</si>
  <si>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</si>
  <si>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</si>
  <si>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</si>
  <si>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</si>
  <si>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</si>
  <si>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</si>
  <si>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</si>
  <si>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</si>
  <si>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</si>
  <si>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</si>
  <si>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</si>
  <si>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</si>
  <si>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</si>
  <si>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</si>
  <si>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</si>
  <si>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</si>
  <si>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</si>
  <si>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</si>
  <si>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</si>
  <si>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</si>
  <si>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</si>
  <si>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</si>
  <si>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</si>
  <si>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</si>
  <si>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</si>
  <si>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</si>
  <si>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</si>
  <si>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</si>
  <si>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</si>
  <si>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</si>
  <si>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</si>
  <si>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</si>
  <si>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</si>
  <si>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</si>
  <si>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</si>
  <si>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</si>
  <si>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</si>
  <si>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</si>
  <si>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</si>
  <si>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</si>
  <si>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</si>
  <si>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</si>
  <si>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</si>
  <si>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</si>
  <si>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</si>
  <si>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</si>
  <si>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</si>
  <si>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</si>
  <si>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</si>
  <si>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</si>
  <si>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</si>
  <si>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</si>
  <si>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</si>
  <si>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</si>
  <si>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</si>
  <si>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</si>
  <si>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</si>
  <si>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</si>
  <si>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</si>
  <si>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</si>
  <si>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</si>
  <si>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</si>
  <si>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</si>
  <si>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</si>
  <si>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</si>
  <si>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</si>
  <si>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</si>
  <si>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</si>
  <si>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</si>
  <si>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</si>
  <si>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</si>
  <si>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</si>
  <si>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</si>
  <si>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</si>
  <si>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</si>
  <si>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</si>
  <si>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</si>
  <si>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</si>
  <si>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</si>
  <si>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</si>
  <si>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</si>
  <si>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</si>
  <si>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</si>
  <si>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</si>
  <si>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</si>
  <si>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</si>
  <si>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</si>
  <si>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</si>
  <si>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</si>
  <si>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</si>
  <si>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</si>
  <si>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</si>
  <si>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</si>
  <si>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</si>
  <si>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</si>
  <si>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</si>
  <si>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</si>
  <si>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</si>
  <si>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</si>
  <si>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</si>
  <si>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</si>
  <si>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</si>
  <si>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</si>
  <si>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</si>
  <si>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</si>
  <si>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</si>
  <si>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</si>
  <si>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</si>
  <si>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</si>
  <si>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</si>
  <si>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</si>
  <si>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</si>
  <si>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</si>
  <si>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</si>
  <si>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</si>
  <si>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</si>
  <si>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</si>
  <si>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</si>
  <si>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</si>
  <si>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</si>
  <si>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</si>
  <si>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</si>
  <si>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</si>
  <si>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</si>
  <si>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</si>
  <si>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</si>
  <si>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</si>
  <si>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</si>
  <si>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</si>
  <si>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</si>
  <si>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</si>
  <si>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</si>
  <si>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</si>
  <si>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</si>
  <si>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</si>
  <si>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</si>
  <si>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</si>
  <si>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</si>
  <si>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</si>
  <si>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</si>
  <si>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</si>
  <si>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</si>
  <si>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</si>
  <si>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</si>
  <si>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</si>
  <si>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</si>
  <si>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</si>
  <si>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</si>
  <si>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</si>
  <si>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</si>
  <si>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</si>
  <si>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</si>
  <si>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</si>
  <si>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</si>
  <si>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</si>
  <si>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</si>
  <si>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</si>
  <si>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</si>
  <si>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</si>
  <si>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</si>
  <si>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</si>
  <si>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</si>
  <si>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</si>
  <si>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</si>
  <si>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</si>
  <si>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</si>
  <si>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</si>
  <si>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</si>
  <si>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</si>
  <si>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</si>
  <si>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</si>
  <si>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</si>
  <si>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</si>
  <si>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</si>
  <si>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</si>
  <si>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</si>
  <si>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</si>
  <si>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</si>
  <si>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</si>
  <si>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</si>
  <si>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</si>
  <si>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</si>
  <si>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</si>
  <si>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</si>
  <si>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</si>
  <si>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</si>
  <si>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</si>
  <si>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</si>
  <si>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</si>
  <si>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</si>
  <si>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</si>
  <si>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</si>
  <si>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</si>
  <si>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</si>
  <si>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</si>
  <si>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</si>
  <si>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</si>
  <si>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</si>
  <si>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</si>
  <si>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</si>
  <si>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</si>
  <si>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</si>
  <si>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</si>
  <si>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</si>
  <si>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</si>
  <si>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</si>
  <si>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</si>
  <si>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</si>
  <si>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</si>
  <si>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</si>
  <si>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</si>
  <si>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</si>
  <si>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</si>
  <si>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</si>
  <si>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</si>
  <si>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</si>
  <si>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</si>
  <si>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</si>
  <si>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</si>
  <si>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</si>
  <si>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</si>
  <si>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</si>
  <si>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</si>
  <si>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</si>
  <si>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</si>
  <si>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</si>
  <si>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</si>
  <si>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</si>
  <si>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</si>
  <si>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</si>
  <si>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</si>
  <si>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</si>
  <si>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</si>
  <si>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</si>
  <si>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</si>
  <si>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</si>
  <si>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</si>
  <si>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</si>
  <si>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</si>
  <si>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</si>
  <si>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</si>
  <si>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</si>
  <si>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</si>
  <si>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</si>
  <si>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</si>
  <si>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</si>
  <si>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</si>
  <si>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</si>
  <si>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</si>
  <si>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</si>
  <si>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</si>
  <si>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</si>
  <si>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</si>
  <si>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</si>
  <si>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</si>
  <si>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</si>
  <si>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</si>
  <si>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</si>
  <si>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</si>
  <si>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</si>
  <si>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</si>
  <si>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</si>
  <si>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</si>
  <si>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</si>
  <si>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</si>
  <si>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</si>
  <si>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</si>
  <si>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</si>
  <si>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</si>
  <si>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</si>
  <si>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</si>
  <si>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</si>
  <si>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</si>
  <si>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</si>
  <si>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</si>
  <si>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</si>
  <si>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</si>
  <si>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</si>
  <si>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</si>
  <si>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</si>
  <si>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</si>
  <si>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</si>
  <si>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</si>
  <si>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</si>
  <si>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</si>
  <si>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</si>
  <si>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</si>
  <si>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</si>
  <si>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</si>
  <si>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</si>
  <si>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</si>
  <si>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</si>
  <si>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</si>
  <si>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</si>
  <si>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</si>
  <si>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</si>
  <si>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</si>
  <si>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</si>
  <si>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</si>
  <si>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</si>
  <si>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</si>
  <si>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</si>
  <si>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</si>
  <si>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</si>
  <si>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</si>
  <si>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</si>
  <si>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</si>
  <si>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</si>
  <si>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</si>
  <si>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</si>
  <si>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</si>
  <si>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</si>
  <si>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</si>
  <si>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</si>
  <si>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</si>
  <si>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</si>
  <si>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</si>
  <si>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</si>
  <si>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</si>
  <si>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</si>
  <si>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</si>
  <si>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</si>
  <si>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</si>
  <si>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</si>
  <si>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</si>
  <si>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</si>
  <si>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</si>
  <si>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</si>
  <si>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</si>
  <si>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</si>
  <si>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</si>
  <si>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</si>
  <si>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</si>
  <si>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</si>
  <si>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</si>
  <si>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</si>
  <si>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</si>
  <si>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</si>
  <si>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</si>
  <si>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</si>
  <si>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</si>
  <si>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</si>
  <si>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</si>
  <si>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</si>
  <si>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</si>
  <si>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</si>
  <si>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</si>
  <si>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</si>
  <si>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</si>
  <si>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</si>
  <si>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</si>
  <si>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</si>
  <si>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</si>
  <si>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</si>
  <si>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</si>
  <si>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</si>
  <si>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</si>
  <si>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</si>
  <si>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</si>
  <si>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</si>
  <si>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</si>
  <si>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</si>
  <si>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</si>
  <si>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</si>
  <si>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</si>
  <si>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</si>
  <si>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</si>
  <si>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</si>
  <si>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</si>
  <si>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</si>
  <si>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</si>
  <si>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</si>
  <si>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</si>
  <si>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</si>
  <si>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</si>
  <si>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</si>
  <si>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</si>
  <si>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</si>
  <si>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</si>
  <si>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</si>
  <si>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</si>
  <si>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</si>
  <si>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</si>
  <si>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</si>
  <si>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</si>
  <si>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</si>
  <si>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</si>
  <si>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</si>
  <si>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</si>
  <si>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</si>
  <si>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</si>
  <si>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</si>
  <si>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</si>
  <si>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</si>
  <si>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</si>
  <si>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</si>
  <si>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</si>
  <si>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</si>
  <si>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</si>
  <si>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</si>
  <si>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</si>
  <si>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</si>
  <si>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</si>
  <si>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</si>
  <si>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</si>
  <si>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</si>
  <si>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</si>
  <si>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</si>
  <si>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</si>
  <si>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</si>
  <si>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</si>
  <si>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</si>
  <si>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</si>
  <si>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</si>
  <si>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</si>
  <si>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</si>
  <si>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</si>
  <si>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</si>
  <si>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</si>
  <si>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</si>
  <si>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</si>
  <si>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</si>
  <si>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</si>
  <si>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</si>
  <si>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</si>
  <si>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</si>
  <si>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</si>
  <si>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</si>
  <si>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</si>
  <si>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</si>
  <si>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</si>
  <si>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</si>
  <si>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</si>
  <si>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</si>
  <si>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</si>
  <si>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</si>
  <si>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</si>
  <si>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</si>
  <si>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</si>
  <si>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</si>
  <si>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</si>
  <si>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</si>
  <si>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</si>
  <si>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</si>
  <si>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</si>
  <si>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</si>
  <si>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</si>
  <si>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</si>
  <si>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</si>
  <si>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</si>
  <si>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</si>
  <si>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</si>
  <si>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</si>
  <si>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</si>
  <si>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</si>
  <si>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</si>
  <si>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</si>
  <si>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</si>
  <si>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</si>
  <si>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</si>
  <si>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</si>
  <si>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</si>
  <si>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</si>
  <si>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</si>
  <si>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</si>
  <si>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</si>
  <si>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</si>
  <si>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</si>
  <si>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</si>
  <si>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</si>
  <si>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</si>
  <si>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</si>
  <si>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</si>
  <si>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</si>
  <si>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</si>
  <si>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</si>
  <si>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</si>
  <si>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</si>
  <si>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</si>
  <si>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</si>
  <si>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</si>
  <si>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</si>
  <si>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</si>
  <si>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</si>
  <si>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</si>
  <si>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</si>
  <si>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</si>
  <si>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</si>
  <si>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</si>
  <si>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</si>
  <si>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</si>
  <si>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</si>
  <si>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</si>
  <si>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</si>
  <si>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</si>
  <si>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</si>
  <si>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</si>
  <si>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</si>
  <si>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</si>
  <si>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</si>
  <si>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</si>
  <si>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</si>
  <si>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</si>
  <si>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</si>
  <si>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</si>
  <si>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</si>
  <si>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</si>
  <si>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</si>
  <si>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</si>
  <si>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</si>
  <si>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</si>
  <si>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</si>
  <si>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</si>
  <si>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</si>
  <si>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</si>
  <si>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</si>
  <si>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</si>
  <si>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</si>
  <si>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</si>
  <si>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</si>
  <si>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</si>
  <si>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</si>
  <si>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</si>
  <si>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</si>
  <si>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</si>
  <si>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</si>
  <si>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</si>
  <si>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</si>
  <si>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</si>
  <si>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</si>
  <si>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</si>
  <si>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</si>
  <si>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</si>
  <si>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</si>
  <si>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</si>
  <si>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</si>
  <si>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</si>
  <si>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</si>
  <si>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</si>
  <si>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</si>
  <si>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</si>
  <si>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</si>
  <si>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</si>
  <si>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</si>
  <si>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</si>
  <si>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</si>
  <si>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</si>
  <si>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</si>
  <si>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</si>
  <si>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</si>
  <si>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</si>
  <si>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</si>
  <si>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</si>
  <si>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</si>
  <si>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</si>
  <si>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</si>
  <si>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</si>
  <si>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</si>
  <si>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</si>
  <si>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</si>
  <si>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</si>
  <si>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</si>
  <si>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</si>
  <si>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</si>
  <si>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</si>
  <si>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</si>
  <si>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</si>
  <si>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</si>
  <si>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</si>
  <si>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</si>
  <si>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</si>
  <si>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</si>
  <si>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</si>
  <si>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</si>
  <si>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</si>
  <si>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</si>
  <si>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</si>
  <si>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</si>
  <si>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</si>
  <si>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</si>
  <si>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</si>
  <si>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</si>
  <si>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</si>
  <si>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</si>
  <si>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</si>
  <si>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</si>
  <si>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</si>
  <si>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</si>
  <si>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</si>
  <si>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</si>
  <si>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</si>
  <si>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</si>
  <si>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</si>
  <si>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</si>
  <si>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</si>
  <si>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</si>
  <si>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</si>
  <si>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</si>
  <si>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</si>
  <si>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</si>
  <si>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</si>
  <si>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</si>
  <si>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</si>
  <si>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</si>
  <si>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</si>
  <si>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</si>
  <si>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</si>
  <si>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</si>
  <si>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</si>
  <si>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</si>
  <si>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</si>
  <si>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</si>
  <si>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</si>
  <si>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</si>
  <si>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</si>
  <si>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</si>
  <si>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</si>
  <si>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</si>
  <si>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</si>
  <si>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</si>
  <si>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</si>
  <si>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</si>
  <si>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</si>
  <si>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</si>
  <si>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</si>
  <si>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</si>
  <si>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</si>
  <si>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</si>
  <si>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</si>
  <si>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</si>
  <si>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</si>
  <si>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</si>
  <si>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</si>
  <si>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</si>
  <si>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</si>
  <si>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</si>
  <si>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</si>
  <si>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</si>
  <si>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</si>
  <si>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</si>
  <si>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</si>
  <si>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</si>
  <si>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</si>
  <si>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</si>
  <si>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</si>
  <si>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</si>
  <si>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</si>
  <si>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</si>
  <si>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</si>
  <si>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</si>
  <si>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</si>
  <si>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</si>
  <si>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</si>
  <si>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</si>
  <si>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</si>
  <si>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</si>
  <si>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</si>
  <si>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</si>
  <si>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</si>
  <si>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</si>
  <si>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</si>
  <si>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</si>
  <si>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</si>
  <si>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</si>
  <si>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</si>
  <si>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</si>
  <si>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</si>
  <si>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</si>
  <si>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</si>
  <si>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</si>
  <si>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</si>
  <si>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</si>
  <si>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</si>
  <si>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</si>
  <si>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</si>
  <si>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</si>
  <si>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</si>
  <si>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</si>
  <si>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</si>
  <si>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</si>
  <si>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</si>
  <si>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</si>
  <si>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</si>
  <si>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</si>
  <si>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</si>
  <si>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</si>
  <si>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</si>
  <si>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</si>
  <si>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</si>
  <si>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</si>
  <si>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</si>
  <si>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</si>
  <si>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</si>
  <si>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</si>
  <si>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</si>
  <si>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</si>
  <si>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</si>
  <si>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</si>
  <si>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</si>
  <si>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</si>
  <si>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</si>
  <si>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</si>
  <si>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</si>
  <si>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</si>
  <si>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</si>
  <si>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</si>
  <si>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</si>
  <si>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</si>
  <si>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</si>
  <si>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</si>
  <si>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</si>
  <si>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</si>
  <si>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</si>
  <si>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</si>
  <si>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</si>
  <si>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</si>
  <si>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</si>
  <si>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</si>
  <si>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</si>
  <si>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</si>
  <si>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</si>
  <si>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</si>
  <si>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</si>
  <si>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</si>
  <si>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</si>
  <si>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</si>
  <si>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</si>
  <si>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</si>
  <si>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</si>
  <si>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</si>
  <si>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</si>
  <si>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</si>
  <si>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</si>
  <si>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</si>
  <si>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</si>
  <si>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</si>
  <si>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</si>
  <si>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</si>
  <si>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</si>
  <si>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</si>
  <si>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</si>
  <si>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</si>
  <si>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</si>
  <si>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</si>
  <si>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</si>
  <si>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</si>
  <si>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</si>
  <si>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</si>
  <si>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</si>
  <si>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</si>
  <si>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</si>
  <si>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</si>
  <si>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</si>
  <si>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</si>
  <si>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</si>
  <si>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</si>
  <si>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</si>
  <si>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</si>
  <si>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</si>
  <si>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</si>
  <si>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</si>
  <si>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</si>
  <si>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</si>
  <si>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</si>
  <si>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</si>
  <si>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</si>
  <si>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</si>
  <si>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</si>
  <si>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</si>
  <si>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</si>
  <si>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</si>
  <si>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</si>
  <si>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</si>
  <si>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</si>
  <si>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</si>
  <si>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</si>
  <si>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</si>
  <si>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</si>
  <si>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</si>
  <si>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</si>
  <si>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</si>
  <si>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</si>
  <si>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</si>
  <si>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</si>
  <si>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</si>
  <si>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</si>
  <si>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</si>
  <si>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</si>
  <si>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</si>
  <si>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</si>
  <si>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</si>
  <si>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</si>
  <si>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</si>
  <si>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</si>
  <si>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</si>
  <si>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</si>
  <si>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</si>
  <si>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</si>
  <si>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</si>
  <si>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</si>
  <si>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</si>
  <si>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</si>
  <si>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</si>
  <si>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</si>
  <si>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</si>
  <si>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</si>
  <si>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</si>
  <si>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</si>
  <si>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</si>
  <si>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</si>
  <si>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</si>
  <si>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</si>
  <si>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</si>
  <si>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</si>
  <si>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</si>
  <si>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</si>
  <si>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</si>
  <si>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</si>
  <si>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</si>
  <si>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</si>
  <si>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</si>
  <si>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</si>
  <si>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</si>
  <si>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</si>
  <si>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</si>
  <si>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</si>
  <si>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</si>
  <si>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</si>
  <si>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</si>
  <si>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</si>
  <si>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</si>
  <si>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</si>
  <si>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</si>
  <si>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</si>
  <si>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</si>
  <si>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</si>
  <si>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</si>
  <si>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</si>
  <si>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</si>
  <si>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</si>
  <si>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</si>
  <si>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</si>
  <si>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</si>
  <si>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</si>
  <si>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</si>
  <si>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</si>
  <si>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</si>
  <si>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</si>
  <si>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</si>
  <si>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</si>
  <si>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</si>
  <si>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</si>
  <si>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</si>
  <si>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</si>
  <si>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</si>
  <si>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</si>
  <si>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</si>
  <si>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</si>
  <si>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</si>
  <si>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</si>
  <si>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</si>
  <si>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</si>
  <si>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</si>
  <si>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</si>
  <si>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</si>
  <si>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</si>
  <si>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</si>
  <si>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</si>
  <si>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</si>
  <si>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</si>
  <si>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</si>
  <si>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</si>
  <si>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</si>
  <si>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</si>
  <si>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</si>
  <si>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</si>
  <si>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</si>
  <si>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</si>
  <si>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</si>
  <si>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</si>
  <si>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</si>
  <si>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</si>
  <si>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</si>
  <si>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</si>
  <si>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</si>
  <si>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</si>
  <si>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</si>
  <si>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</si>
  <si>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</si>
  <si>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</si>
  <si>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</si>
  <si>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</si>
  <si>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</si>
  <si>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</si>
  <si>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</si>
  <si>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</si>
  <si>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</si>
  <si>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</si>
  <si>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</si>
  <si>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</si>
  <si>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</si>
  <si>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</si>
  <si>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</si>
  <si>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</si>
  <si>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</si>
  <si>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</si>
  <si>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</si>
  <si>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</si>
  <si>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</si>
  <si>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</si>
  <si>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</si>
  <si>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</si>
  <si>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</si>
  <si>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</si>
  <si>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</si>
  <si>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</si>
  <si>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</si>
  <si>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</si>
  <si>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</si>
  <si>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</si>
  <si>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</si>
  <si>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</si>
  <si>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</si>
  <si>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</si>
  <si>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</si>
  <si>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</si>
  <si>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</si>
  <si>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</si>
  <si>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</si>
  <si>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</si>
  <si>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</si>
  <si>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</si>
  <si>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</si>
  <si>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</si>
  <si>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</si>
  <si>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</si>
  <si>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</si>
  <si>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</si>
  <si>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</si>
  <si>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</si>
  <si>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</si>
  <si>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</si>
  <si>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</si>
  <si>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</si>
  <si>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</si>
  <si>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</si>
  <si>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</si>
  <si>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</si>
  <si>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</si>
  <si>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</si>
  <si>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</si>
  <si>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</si>
  <si>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</si>
  <si>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</si>
  <si>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</si>
  <si>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</si>
  <si>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</si>
  <si>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</si>
  <si>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</si>
  <si>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</si>
  <si>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</si>
  <si>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</si>
  <si>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</si>
  <si>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</si>
  <si>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</si>
  <si>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</si>
  <si>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</si>
  <si>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</si>
  <si>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</si>
  <si>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</si>
  <si>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</si>
  <si>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</si>
  <si>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</si>
  <si>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</si>
  <si>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</si>
  <si>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</si>
  <si>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</si>
  <si>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</si>
  <si>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</si>
  <si>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</si>
  <si>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</si>
  <si>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</si>
  <si>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</si>
  <si>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</si>
  <si>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</si>
  <si>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</si>
  <si>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</si>
  <si>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</si>
  <si>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</si>
  <si>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</si>
  <si>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</si>
  <si>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</si>
  <si>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</si>
  <si>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</si>
  <si>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</si>
  <si>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</si>
  <si>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</si>
  <si>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</si>
  <si>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</si>
  <si>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</si>
  <si>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</si>
  <si>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</si>
  <si>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</si>
  <si>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</si>
  <si>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</si>
  <si>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</si>
  <si>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</si>
  <si>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</si>
  <si>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</si>
  <si>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</si>
  <si>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</si>
  <si>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</si>
  <si>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</si>
  <si>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</si>
  <si>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</si>
  <si>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</si>
  <si>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</si>
  <si>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</si>
  <si>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</si>
  <si>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</si>
  <si>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</si>
  <si>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</si>
  <si>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</si>
  <si>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</si>
  <si>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</si>
  <si>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</si>
  <si>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</si>
  <si>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</si>
  <si>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</si>
  <si>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</si>
  <si>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</si>
  <si>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</si>
  <si>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</si>
  <si>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</si>
  <si>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</si>
  <si>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</si>
  <si>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</si>
  <si>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</si>
  <si>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</si>
  <si>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</si>
  <si>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</si>
  <si>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</si>
  <si>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</si>
  <si>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</si>
  <si>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</si>
  <si>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</si>
  <si>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</si>
  <si>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</si>
  <si>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</si>
  <si>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</si>
  <si>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</si>
  <si>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</si>
  <si>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</si>
  <si>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</si>
  <si>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</si>
  <si>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</si>
  <si>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</si>
  <si>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</si>
  <si>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</si>
  <si>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</si>
  <si>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</si>
  <si>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</si>
  <si>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</si>
  <si>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</si>
  <si>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</si>
  <si>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</si>
  <si>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</si>
  <si>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</si>
  <si>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</si>
  <si>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</si>
  <si>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</si>
  <si>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</si>
  <si>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</si>
  <si>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</si>
  <si>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</si>
  <si>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</si>
  <si>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</si>
  <si>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</si>
  <si>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</si>
  <si>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</si>
  <si>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</si>
  <si>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</si>
  <si>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</si>
  <si>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</si>
  <si>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</si>
  <si>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</si>
  <si>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</si>
  <si>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</si>
  <si>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</si>
  <si>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</si>
  <si>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</si>
  <si>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</si>
  <si>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</si>
  <si>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</si>
  <si>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</si>
  <si>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</si>
  <si>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</si>
  <si>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</si>
  <si>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</si>
  <si>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</si>
  <si>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</si>
  <si>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</si>
  <si>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</si>
  <si>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</si>
  <si>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</si>
  <si>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</si>
  <si>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</si>
  <si>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</si>
  <si>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</si>
  <si>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</si>
  <si>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</si>
  <si>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</si>
  <si>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</si>
  <si>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</si>
  <si>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</si>
  <si>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</si>
  <si>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</si>
  <si>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</si>
  <si>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</si>
  <si>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</si>
  <si>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</si>
  <si>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</si>
  <si>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</si>
  <si>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</si>
  <si>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</si>
  <si>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</si>
  <si>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</si>
  <si>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</si>
  <si>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</si>
  <si>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</si>
  <si>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</si>
  <si>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</si>
  <si>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</si>
  <si>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</si>
  <si>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</si>
  <si>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</si>
  <si>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</si>
  <si>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</si>
  <si>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</si>
  <si>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</si>
  <si>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</si>
  <si>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</si>
  <si>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</si>
  <si>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</si>
  <si>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</si>
  <si>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</si>
  <si>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</si>
  <si>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</si>
  <si>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</si>
  <si>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</si>
  <si>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</si>
  <si>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</si>
  <si>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</si>
  <si>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</si>
  <si>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</si>
  <si>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</si>
  <si>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</si>
  <si>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</si>
  <si>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</si>
  <si>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</si>
  <si>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</si>
  <si>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</si>
  <si>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</si>
  <si>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</si>
  <si>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</si>
  <si>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</si>
  <si>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</si>
  <si>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</si>
  <si>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</si>
  <si>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</si>
  <si>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</si>
  <si>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</si>
  <si>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</si>
  <si>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</si>
  <si>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</si>
  <si>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</si>
  <si>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</si>
  <si>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</si>
  <si>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</si>
  <si>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</si>
  <si>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</si>
  <si>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</si>
  <si>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</si>
  <si>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</si>
  <si>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</si>
  <si>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</si>
  <si>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</si>
  <si>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</si>
  <si>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</si>
  <si>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</si>
  <si>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</si>
  <si>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</si>
  <si>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</si>
  <si>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</si>
  <si>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</si>
  <si>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</si>
  <si>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</si>
  <si>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</si>
  <si>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</si>
  <si>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</si>
  <si>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</si>
  <si>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</si>
  <si>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</si>
  <si>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</si>
  <si>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</si>
  <si>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</si>
  <si>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</si>
  <si>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</si>
  <si>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</si>
  <si>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</si>
  <si>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</si>
  <si>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</si>
  <si>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</si>
  <si>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</si>
  <si>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</si>
  <si>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</si>
  <si>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</si>
  <si>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</si>
  <si>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</si>
  <si>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</si>
  <si>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</si>
  <si>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</si>
  <si>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</si>
  <si>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</si>
  <si>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</si>
  <si>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</si>
  <si>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</si>
  <si>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</si>
  <si>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</si>
  <si>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</si>
  <si>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</si>
  <si>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</si>
  <si>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</si>
  <si>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</si>
  <si>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</si>
  <si>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</si>
  <si>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</si>
  <si>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</si>
  <si>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</si>
  <si>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</si>
  <si>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</si>
  <si>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</si>
  <si>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</si>
  <si>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</si>
  <si>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</si>
  <si>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</si>
  <si>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</si>
  <si>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</si>
  <si>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</si>
  <si>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</si>
  <si>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</si>
  <si>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</si>
  <si>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</si>
  <si>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</si>
  <si>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</si>
  <si>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</si>
  <si>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</si>
  <si>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</si>
  <si>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</si>
  <si>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</si>
  <si>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</si>
  <si>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</si>
  <si>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</si>
  <si>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</si>
  <si>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</si>
  <si>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</si>
  <si>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</si>
  <si>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</si>
  <si>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</si>
  <si>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</si>
  <si>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</si>
  <si>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</si>
  <si>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</si>
  <si>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</si>
  <si>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</si>
  <si>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</si>
  <si>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</si>
  <si>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</si>
  <si>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</si>
  <si>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</si>
  <si>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</si>
  <si>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</si>
  <si>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</si>
  <si>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</si>
  <si>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</si>
  <si>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</si>
  <si>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</si>
  <si>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</si>
  <si>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</si>
  <si>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</si>
  <si>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</si>
  <si>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</si>
  <si>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</si>
  <si>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</si>
  <si>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</si>
  <si>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</si>
  <si>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</si>
  <si>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</si>
  <si>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</si>
  <si>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</si>
  <si>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</si>
  <si>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</si>
  <si>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</si>
  <si>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</si>
  <si>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</si>
  <si>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</si>
  <si>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</si>
  <si>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</si>
  <si>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</si>
  <si>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</si>
  <si>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</si>
  <si>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</si>
  <si>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</si>
  <si>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</si>
  <si>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</si>
  <si>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</si>
  <si>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</si>
  <si>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</si>
  <si>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</si>
  <si>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</si>
  <si>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</si>
  <si>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</si>
  <si>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</si>
  <si>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</si>
  <si>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</si>
  <si>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</si>
  <si>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</si>
  <si>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</si>
  <si>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</si>
  <si>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</si>
  <si>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</si>
  <si>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</si>
  <si>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</si>
  <si>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</si>
  <si>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</si>
  <si>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</si>
  <si>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</si>
  <si>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</si>
  <si>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</si>
  <si>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</si>
  <si>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</si>
  <si>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</si>
  <si>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</si>
  <si>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</si>
  <si>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</si>
  <si>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</si>
  <si>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</si>
  <si>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</si>
  <si>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</si>
  <si>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</si>
  <si>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</si>
  <si>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</si>
  <si>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</si>
  <si>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</si>
  <si>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</si>
  <si>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</si>
  <si>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</si>
  <si>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</si>
  <si>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</si>
  <si>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</si>
  <si>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</si>
  <si>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</si>
  <si>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</si>
  <si>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</si>
  <si>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</si>
  <si>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</si>
  <si>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</si>
  <si>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</si>
  <si>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</si>
  <si>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</si>
  <si>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</si>
  <si>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</si>
  <si>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</si>
  <si>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</si>
  <si>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</si>
  <si>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</si>
  <si>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</si>
  <si>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</si>
  <si>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</si>
  <si>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</si>
  <si>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</si>
  <si>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</si>
  <si>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</si>
  <si>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</si>
  <si>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</si>
  <si>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</si>
  <si>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</si>
  <si>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</si>
  <si>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</si>
  <si>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</si>
  <si>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</si>
  <si>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</si>
  <si>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</si>
  <si>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</si>
  <si>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</si>
  <si>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</si>
  <si>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</si>
  <si>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</si>
  <si>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</si>
  <si>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</si>
  <si>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</si>
  <si>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</si>
  <si>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</si>
  <si>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</si>
  <si>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</si>
  <si>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</si>
  <si>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</si>
  <si>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</si>
  <si>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</si>
  <si>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</si>
  <si>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</si>
  <si>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</si>
  <si>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</si>
  <si>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</si>
  <si>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</si>
  <si>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</si>
  <si>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</si>
  <si>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</si>
  <si>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</si>
  <si>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</si>
  <si>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</si>
  <si>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</si>
  <si>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</si>
  <si>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</si>
  <si>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</si>
  <si>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</si>
  <si>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</si>
  <si>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</si>
  <si>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</si>
  <si>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</si>
  <si>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</si>
  <si>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</si>
  <si>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</si>
  <si>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</si>
  <si>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</si>
  <si>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</si>
  <si>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</si>
  <si>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</si>
  <si>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</si>
  <si>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</si>
  <si>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</si>
  <si>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</si>
  <si>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</si>
  <si>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</si>
  <si>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</si>
  <si>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</si>
  <si>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</si>
  <si>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</si>
  <si>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</si>
  <si>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</si>
  <si>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</si>
  <si>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</si>
  <si>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</si>
  <si>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</si>
  <si>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</si>
  <si>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</si>
  <si>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</si>
  <si>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</si>
  <si>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</si>
  <si>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</si>
  <si>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</si>
  <si>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</si>
  <si>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</si>
  <si>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</si>
  <si>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</si>
  <si>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</si>
  <si>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</si>
  <si>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</si>
  <si>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</si>
  <si>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</si>
  <si>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</si>
  <si>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</si>
  <si>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</si>
  <si>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</si>
  <si>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</si>
  <si>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</si>
  <si>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</si>
  <si>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</si>
  <si>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</si>
  <si>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</si>
  <si>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</si>
  <si>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</si>
  <si>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</si>
  <si>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</si>
  <si>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</si>
  <si>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</si>
  <si>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</si>
  <si>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</si>
  <si>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</si>
  <si>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</si>
  <si>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</si>
  <si>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</si>
  <si>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</si>
  <si>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</si>
  <si>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</si>
  <si>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</si>
  <si>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</si>
  <si>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</si>
  <si>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</si>
  <si>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</si>
  <si>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</si>
  <si>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</si>
  <si>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</si>
  <si>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</si>
  <si>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</si>
  <si>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</si>
  <si>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</si>
  <si>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</si>
  <si>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</si>
  <si>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</si>
  <si>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</si>
  <si>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</si>
  <si>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</si>
  <si>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</si>
  <si>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</si>
  <si>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</si>
  <si>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</si>
  <si>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</si>
  <si>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</si>
  <si>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</si>
  <si>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</si>
  <si>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</si>
  <si>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</si>
  <si>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</si>
  <si>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</si>
  <si>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</si>
  <si>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</si>
  <si>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</si>
  <si>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</si>
  <si>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</si>
  <si>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</si>
  <si>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</si>
  <si>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</si>
  <si>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</si>
  <si>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</si>
  <si>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</si>
  <si>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</si>
  <si>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</si>
  <si>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</si>
  <si>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</si>
  <si>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</si>
  <si>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</si>
  <si>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</si>
  <si>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</si>
  <si>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</si>
  <si>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</si>
  <si>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</si>
  <si>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</si>
  <si>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</si>
  <si>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</si>
  <si>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</si>
  <si>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</si>
  <si>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</si>
  <si>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</si>
  <si>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</si>
  <si>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</si>
  <si>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</si>
  <si>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</si>
  <si>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</si>
  <si>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</si>
  <si>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</si>
  <si>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</si>
  <si>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</si>
  <si>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</si>
  <si>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</si>
  <si>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</si>
  <si>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</si>
  <si>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</si>
  <si>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</si>
  <si>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</si>
  <si>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</si>
  <si>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</si>
  <si>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</si>
  <si>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</si>
  <si>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</si>
  <si>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</si>
  <si>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</si>
  <si>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</si>
  <si>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</si>
  <si>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</si>
  <si>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</si>
  <si>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</si>
  <si>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</si>
  <si>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</si>
  <si>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</si>
  <si>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</si>
  <si>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</si>
  <si>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</si>
  <si>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</si>
  <si>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</si>
  <si>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</si>
  <si>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</si>
  <si>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</si>
  <si>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</si>
  <si>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</si>
  <si>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</si>
  <si>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</si>
  <si>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</si>
  <si>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</si>
  <si>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</si>
  <si>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</si>
  <si>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</si>
  <si>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</si>
  <si>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</si>
  <si>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</si>
  <si>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</si>
  <si>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</si>
  <si>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</si>
  <si>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</si>
  <si>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</si>
  <si>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</si>
  <si>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</si>
  <si>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</si>
  <si>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</si>
  <si>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</si>
  <si>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</si>
  <si>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</si>
  <si>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</si>
  <si>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</si>
  <si>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</si>
  <si>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</si>
  <si>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</si>
  <si>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</si>
  <si>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</si>
  <si>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</si>
  <si>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</si>
  <si>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</si>
  <si>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</si>
  <si>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</si>
  <si>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</si>
  <si>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</si>
  <si>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</si>
  <si>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</si>
  <si>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</si>
  <si>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</si>
  <si>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</si>
  <si>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</si>
  <si>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</si>
  <si>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</si>
  <si>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</si>
  <si>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</si>
  <si>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</si>
  <si>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</si>
  <si>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</si>
  <si>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</si>
  <si>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</si>
  <si>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</si>
  <si>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</si>
  <si>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</si>
  <si>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</si>
  <si>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</si>
  <si>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</si>
  <si>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</si>
  <si>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</si>
  <si>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</si>
  <si>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</si>
  <si>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</si>
  <si>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</si>
  <si>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</si>
  <si>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</si>
  <si>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</si>
  <si>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</si>
  <si>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</si>
  <si>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</si>
  <si>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</si>
  <si>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</si>
  <si>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</si>
  <si>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</si>
  <si>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</si>
  <si>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</si>
  <si>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</si>
  <si>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</si>
  <si>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</si>
  <si>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</si>
  <si>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</si>
  <si>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</si>
  <si>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</si>
  <si>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</si>
  <si>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</si>
  <si>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</si>
  <si>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</si>
  <si>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</si>
  <si>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</si>
  <si>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</si>
  <si>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</si>
  <si>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</si>
  <si>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</si>
  <si>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</si>
  <si>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</si>
  <si>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</si>
  <si>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</si>
  <si>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</si>
  <si>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</si>
  <si>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</si>
  <si>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</si>
  <si>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</si>
  <si>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</si>
  <si>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</si>
  <si>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</si>
  <si>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</si>
  <si>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</si>
  <si>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</si>
  <si>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</si>
  <si>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</si>
  <si>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</si>
  <si>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</si>
  <si>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</si>
  <si>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</si>
  <si>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</si>
  <si>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</si>
  <si>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</si>
  <si>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</si>
  <si>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</si>
  <si>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</si>
  <si>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</si>
  <si>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</si>
  <si>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</si>
  <si>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</si>
  <si>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</si>
  <si>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</si>
  <si>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</si>
  <si>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</si>
  <si>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</si>
  <si>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</si>
  <si>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</si>
  <si>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</si>
  <si>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</si>
  <si>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</si>
  <si>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</si>
  <si>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</si>
  <si>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</si>
  <si>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</si>
  <si>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</si>
  <si>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</si>
  <si>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</si>
  <si>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</si>
  <si>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</si>
  <si>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</si>
  <si>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</si>
  <si>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</si>
  <si>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</si>
  <si>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</si>
  <si>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</si>
  <si>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</si>
  <si>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</si>
  <si>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</si>
  <si>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</si>
  <si>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</si>
  <si>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</si>
  <si>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</si>
  <si>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</si>
  <si>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</si>
  <si>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</si>
  <si>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</si>
  <si>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</si>
  <si>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</si>
  <si>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</si>
  <si>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</si>
  <si>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</si>
  <si>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</si>
  <si>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</si>
  <si>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</si>
  <si>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</si>
  <si>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</si>
  <si>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</si>
  <si>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</si>
  <si>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</si>
  <si>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</si>
  <si>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</si>
  <si>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</si>
  <si>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</si>
  <si>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</si>
  <si>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</si>
  <si>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</si>
  <si>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</si>
  <si>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</si>
  <si>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</si>
  <si>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</si>
  <si>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</si>
  <si>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</si>
  <si>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</si>
  <si>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</si>
  <si>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</si>
  <si>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</si>
  <si>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</si>
  <si>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</si>
  <si>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</si>
  <si>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</si>
  <si>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</si>
  <si>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</si>
  <si>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</si>
  <si>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</si>
  <si>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</si>
  <si>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</si>
  <si>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</si>
  <si>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</si>
  <si>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</si>
  <si>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</si>
  <si>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</si>
  <si>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</si>
  <si>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</si>
  <si>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</si>
  <si>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</si>
  <si>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</si>
  <si>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</si>
  <si>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</si>
  <si>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</si>
  <si>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</si>
  <si>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</si>
  <si>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</si>
  <si>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</si>
  <si>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</si>
  <si>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</si>
  <si>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</si>
  <si>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</si>
  <si>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</si>
  <si>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</si>
  <si>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</si>
  <si>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</si>
  <si>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</si>
  <si>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</si>
  <si>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</si>
  <si>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</si>
  <si>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</si>
  <si>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</si>
  <si>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</si>
  <si>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</si>
  <si>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</si>
  <si>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</si>
  <si>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</si>
  <si>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</si>
  <si>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</si>
  <si>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</si>
  <si>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</si>
  <si>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</si>
  <si>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</si>
  <si>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</si>
  <si>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</si>
  <si>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</si>
  <si>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</si>
  <si>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</si>
  <si>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</si>
  <si>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</si>
  <si>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</si>
  <si>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</si>
  <si>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</si>
  <si>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</si>
  <si>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</si>
  <si>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</si>
  <si>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</si>
  <si>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</si>
  <si>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</si>
  <si>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</si>
  <si>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</si>
  <si>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</si>
  <si>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</si>
  <si>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</si>
  <si>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</si>
  <si>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</si>
  <si>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</si>
  <si>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</si>
  <si>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</si>
  <si>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</si>
  <si>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</si>
  <si>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</si>
  <si>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</si>
  <si>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</si>
  <si>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</si>
  <si>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</si>
  <si>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</si>
  <si>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</si>
  <si>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</si>
  <si>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</si>
  <si>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</si>
  <si>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</si>
  <si>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</si>
  <si>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</si>
  <si>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</si>
  <si>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</si>
  <si>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</si>
  <si>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</si>
  <si>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</si>
  <si>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</si>
  <si>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</si>
  <si>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</si>
  <si>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</si>
  <si>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</si>
  <si>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</si>
  <si>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</si>
  <si>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</si>
  <si>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</si>
  <si>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</si>
  <si>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</si>
  <si>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</si>
  <si>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</si>
  <si>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</si>
  <si>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</si>
  <si>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</si>
  <si>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</si>
  <si>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</si>
  <si>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</si>
  <si>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</si>
  <si>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</si>
  <si>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</si>
  <si>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</si>
  <si>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</si>
  <si>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</si>
  <si>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</si>
  <si>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</si>
  <si>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</si>
  <si>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</si>
  <si>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</si>
  <si>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</si>
  <si>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</si>
  <si>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</si>
  <si>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</si>
  <si>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</si>
  <si>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</si>
  <si>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</si>
  <si>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</si>
  <si>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</si>
  <si>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</si>
  <si>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</si>
  <si>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</si>
  <si>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</si>
  <si>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</si>
  <si>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</si>
  <si>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</si>
  <si>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</si>
  <si>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</si>
  <si>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</si>
  <si>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</si>
  <si>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</si>
  <si>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</si>
  <si>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</si>
  <si>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</si>
  <si>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</si>
  <si>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</si>
  <si>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</si>
  <si>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</si>
  <si>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</si>
  <si>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</si>
  <si>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</si>
  <si>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</si>
  <si>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</si>
  <si>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</si>
  <si>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</si>
  <si>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</si>
  <si>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</si>
  <si>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</si>
  <si>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</si>
  <si>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</si>
  <si>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</si>
  <si>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</si>
  <si>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</si>
  <si>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</si>
  <si>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</si>
  <si>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</si>
  <si>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</si>
  <si>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</si>
  <si>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</si>
  <si>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</si>
  <si>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</si>
  <si>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</si>
  <si>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</si>
  <si>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</si>
  <si>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</si>
  <si>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</si>
  <si>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</si>
  <si>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</si>
  <si>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</si>
  <si>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</si>
  <si>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</si>
  <si>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</si>
  <si>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</si>
  <si>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</si>
  <si>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</si>
  <si>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</si>
  <si>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</si>
  <si>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</si>
  <si>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</si>
  <si>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</si>
  <si>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</si>
  <si>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</si>
  <si>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</si>
  <si>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</si>
  <si>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</si>
  <si>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</si>
  <si>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</si>
  <si>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</si>
  <si>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</si>
  <si>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</si>
  <si>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</si>
  <si>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</si>
  <si>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</si>
  <si>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</si>
  <si>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</si>
  <si>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</si>
  <si>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</si>
  <si>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</si>
  <si>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</si>
  <si>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</si>
  <si>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</si>
  <si>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</si>
  <si>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</si>
  <si>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</si>
  <si>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</si>
  <si>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</si>
  <si>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</si>
  <si>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</si>
  <si>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</si>
  <si>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</si>
  <si>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</si>
  <si>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</si>
  <si>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</si>
  <si>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</si>
  <si>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</si>
  <si>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</si>
  <si>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</si>
  <si>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</si>
  <si>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</si>
  <si>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</si>
  <si>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</si>
  <si>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</si>
  <si>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</si>
  <si>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</si>
  <si>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</si>
  <si>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</si>
  <si>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</si>
  <si>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</si>
  <si>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</si>
  <si>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</si>
  <si>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</si>
  <si>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</si>
  <si>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</si>
  <si>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</si>
  <si>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</si>
  <si>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</si>
  <si>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</si>
  <si>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</si>
  <si>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</si>
  <si>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</si>
  <si>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</si>
  <si>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</si>
  <si>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</si>
  <si>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</si>
  <si>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</si>
  <si>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</si>
  <si>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</si>
  <si>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</si>
  <si>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</si>
  <si>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</si>
  <si>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</si>
  <si>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</si>
  <si>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</si>
  <si>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</si>
  <si>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</si>
  <si>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</si>
  <si>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</si>
  <si>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</si>
  <si>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</si>
  <si>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</si>
  <si>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</si>
  <si>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</si>
  <si>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</si>
  <si>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</si>
  <si>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</si>
  <si>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</si>
  <si>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</si>
  <si>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</si>
  <si>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</si>
  <si>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</si>
  <si>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</si>
  <si>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</si>
  <si>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</si>
  <si>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</si>
  <si>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</si>
  <si>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</si>
  <si>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</si>
  <si>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</si>
  <si>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</si>
  <si>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</si>
  <si>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</si>
  <si>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</si>
  <si>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</si>
  <si>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</si>
  <si>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</si>
  <si>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</si>
  <si>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</si>
  <si>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</si>
  <si>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</si>
  <si>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</si>
  <si>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</si>
  <si>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</si>
  <si>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</si>
  <si>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</si>
  <si>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</si>
  <si>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</si>
  <si>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</si>
  <si>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</si>
  <si>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</si>
  <si>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</si>
  <si>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</si>
  <si>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</si>
  <si>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</si>
  <si>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</si>
  <si>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</si>
  <si>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</si>
  <si>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</si>
  <si>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</si>
  <si>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</si>
  <si>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</si>
  <si>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</si>
  <si>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</si>
  <si>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</si>
  <si>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</si>
  <si>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</si>
  <si>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</si>
  <si>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</si>
  <si>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</si>
  <si>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</si>
  <si>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</si>
  <si>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</si>
  <si>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</si>
  <si>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</si>
  <si>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</si>
  <si>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</si>
  <si>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</si>
  <si>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</si>
  <si>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</si>
  <si>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</si>
  <si>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</si>
  <si>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</si>
  <si>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</si>
  <si>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</si>
  <si>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</si>
  <si>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</si>
  <si>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</si>
  <si>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</si>
  <si>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</si>
  <si>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</si>
  <si>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</si>
  <si>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</si>
  <si>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</si>
  <si>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</si>
  <si>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</si>
  <si>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</si>
  <si>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</si>
  <si>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</si>
  <si>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</si>
  <si>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</si>
  <si>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</si>
  <si>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</si>
  <si>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</si>
  <si>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</si>
  <si>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</si>
  <si>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</si>
  <si>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</si>
  <si>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</si>
  <si>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</si>
  <si>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</si>
  <si>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</si>
  <si>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</si>
  <si>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</si>
  <si>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</si>
  <si>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</si>
  <si>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</si>
  <si>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</si>
  <si>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</si>
  <si>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</si>
  <si>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</si>
  <si>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</si>
  <si>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</si>
  <si>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</si>
  <si>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</si>
  <si>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</si>
  <si>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</si>
  <si>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</si>
  <si>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</si>
  <si>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</si>
  <si>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</si>
  <si>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</si>
  <si>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</si>
  <si>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</si>
  <si>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</si>
  <si>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</si>
  <si>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</si>
  <si>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</si>
  <si>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</si>
  <si>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</si>
  <si>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</si>
  <si>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</si>
  <si>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</si>
  <si>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</si>
  <si>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</si>
  <si>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</si>
  <si>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</si>
  <si>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</si>
  <si>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</si>
  <si>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</si>
  <si>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</si>
  <si>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</si>
  <si>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</si>
  <si>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</si>
  <si>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</si>
  <si>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</si>
  <si>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</si>
  <si>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</si>
  <si>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</si>
  <si>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</si>
  <si>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</si>
  <si>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</si>
  <si>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</si>
  <si>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</si>
  <si>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</si>
  <si>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</si>
  <si>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</si>
  <si>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</si>
  <si>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</si>
  <si>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</si>
  <si>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</si>
  <si>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</si>
  <si>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</si>
  <si>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</si>
  <si>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</si>
  <si>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</si>
  <si>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</si>
  <si>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</si>
  <si>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</si>
  <si>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</si>
  <si>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</si>
  <si>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</si>
  <si>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</si>
  <si>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</si>
  <si>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</si>
  <si>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</si>
  <si>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</si>
  <si>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</si>
  <si>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</si>
  <si>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</si>
  <si>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</si>
  <si>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</si>
  <si>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</si>
  <si>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</si>
  <si>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</si>
  <si>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</si>
  <si>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</si>
  <si>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</si>
  <si>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</si>
  <si>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</si>
  <si>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</si>
  <si>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</si>
  <si>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</si>
  <si>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</si>
  <si>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</si>
  <si>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</si>
  <si>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</si>
  <si>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</si>
  <si>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</si>
  <si>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</si>
  <si>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</si>
  <si>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</si>
  <si>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</si>
  <si>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</si>
  <si>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</si>
  <si>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</si>
  <si>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</si>
  <si>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</si>
  <si>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</si>
  <si>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</si>
  <si>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</si>
  <si>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</si>
  <si>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</si>
  <si>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</si>
  <si>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</si>
  <si>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</si>
  <si>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</si>
  <si>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</si>
  <si>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</si>
  <si>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</si>
  <si>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</si>
  <si>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</si>
  <si>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</si>
  <si>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</si>
  <si>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</si>
  <si>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</si>
  <si>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</si>
  <si>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</si>
  <si>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</si>
  <si>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</si>
  <si>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</si>
  <si>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</si>
  <si>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</si>
  <si>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</si>
  <si>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</si>
  <si>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</si>
  <si>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</si>
  <si>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</si>
  <si>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</si>
  <si>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</si>
  <si>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</si>
  <si>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</si>
  <si>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</si>
  <si>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</si>
  <si>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</si>
  <si>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</si>
  <si>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</si>
  <si>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</si>
  <si>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</si>
  <si>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</si>
  <si>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</si>
  <si>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</si>
  <si>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</si>
  <si>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</si>
  <si>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</si>
  <si>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</si>
  <si>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</si>
  <si>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</si>
  <si>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</si>
  <si>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</si>
  <si>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</si>
  <si>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</si>
  <si>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</si>
  <si>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</si>
  <si>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</si>
  <si>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</si>
  <si>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</si>
  <si>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</si>
  <si>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</si>
  <si>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</si>
  <si>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</si>
  <si>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</si>
  <si>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</si>
  <si>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</si>
  <si>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</si>
  <si>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</si>
  <si>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</si>
  <si>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</si>
  <si>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</si>
  <si>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</si>
  <si>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</si>
  <si>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</si>
  <si>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</si>
  <si>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</si>
  <si>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</si>
  <si>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</si>
  <si>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</si>
  <si>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</si>
  <si>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</si>
  <si>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</si>
  <si>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</si>
  <si>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</si>
  <si>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</si>
  <si>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</si>
  <si>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</si>
  <si>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</si>
  <si>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</si>
  <si>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</si>
  <si>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</si>
  <si>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</si>
  <si>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</si>
  <si>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</si>
  <si>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</si>
  <si>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</si>
  <si>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</si>
  <si>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</si>
  <si>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</si>
  <si>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</si>
  <si>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</si>
  <si>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</si>
  <si>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</si>
  <si>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</si>
  <si>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</si>
  <si>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</si>
  <si>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</si>
  <si>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</si>
  <si>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</si>
  <si>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</si>
  <si>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</si>
  <si>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</si>
  <si>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</si>
  <si>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</si>
  <si>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</si>
  <si>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</si>
  <si>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</si>
  <si>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</si>
  <si>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</si>
  <si>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</si>
  <si>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</si>
  <si>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</si>
  <si>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</si>
  <si>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</si>
  <si>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</si>
  <si>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</si>
  <si>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</si>
  <si>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</si>
  <si>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</si>
  <si>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</si>
  <si>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</si>
  <si>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</si>
  <si>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</si>
  <si>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</si>
  <si>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</si>
  <si>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</si>
  <si>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</si>
  <si>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</si>
  <si>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</si>
  <si>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</si>
  <si>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</si>
  <si>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</si>
  <si>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</si>
  <si>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</si>
  <si>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</si>
  <si>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</si>
  <si>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</si>
  <si>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</si>
  <si>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</si>
  <si>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</si>
  <si>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</si>
  <si>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</si>
  <si>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</si>
  <si>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</si>
  <si>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</si>
  <si>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</si>
  <si>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</si>
  <si>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</si>
  <si>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</si>
  <si>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</si>
  <si>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</si>
  <si>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</si>
  <si>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</si>
  <si>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</si>
  <si>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</si>
  <si>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</si>
  <si>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</si>
  <si>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</si>
  <si>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</si>
  <si>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</si>
  <si>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</si>
  <si>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</si>
  <si>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</si>
  <si>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</si>
  <si>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</si>
  <si>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</si>
  <si>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</si>
  <si>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</si>
  <si>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</si>
  <si>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</si>
  <si>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</si>
  <si>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</si>
  <si>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</si>
  <si>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</si>
  <si>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</si>
  <si>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</si>
  <si>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</si>
  <si>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</si>
  <si>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</si>
  <si>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</si>
  <si>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</si>
  <si>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</si>
  <si>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</si>
  <si>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</si>
  <si>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</si>
  <si>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</si>
  <si>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</si>
  <si>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</si>
  <si>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</si>
  <si>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</si>
  <si>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</si>
  <si>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</si>
  <si>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</si>
  <si>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</si>
  <si>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</si>
  <si>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</si>
  <si>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</si>
  <si>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</si>
  <si>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</si>
  <si>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</si>
  <si>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</si>
  <si>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</si>
  <si>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</si>
  <si>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</si>
  <si>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</si>
  <si>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</si>
  <si>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</si>
  <si>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</si>
  <si>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</si>
  <si>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</si>
  <si>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</si>
  <si>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</si>
  <si>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</si>
  <si>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</si>
  <si>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</si>
  <si>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</si>
  <si>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</si>
  <si>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</si>
  <si>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</si>
  <si>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</si>
  <si>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</si>
  <si>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</si>
  <si>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</si>
  <si>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</si>
  <si>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</si>
  <si>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</si>
  <si>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</si>
  <si>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</si>
  <si>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</si>
  <si>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</si>
  <si>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</si>
  <si>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</si>
  <si>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</si>
  <si>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</si>
  <si>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</si>
  <si>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</si>
  <si>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</si>
  <si>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</si>
  <si>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</si>
  <si>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</si>
  <si>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</si>
  <si>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</si>
  <si>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</si>
  <si>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</si>
  <si>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</si>
  <si>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</si>
  <si>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</si>
  <si>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</si>
  <si>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</si>
  <si>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</si>
  <si>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</si>
  <si>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</si>
  <si>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</si>
  <si>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</si>
  <si>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</si>
  <si>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</si>
  <si>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</si>
  <si>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</si>
  <si>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</si>
  <si>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</si>
  <si>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</si>
  <si>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</si>
  <si>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</si>
  <si>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</si>
  <si>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</si>
  <si>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</si>
  <si>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</si>
  <si>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</si>
  <si>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</si>
  <si>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</si>
  <si>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</si>
  <si>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</si>
  <si>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</si>
  <si>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</si>
  <si>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</si>
  <si>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</si>
  <si>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</si>
  <si>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</si>
  <si>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</si>
  <si>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</si>
  <si>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</si>
  <si>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</si>
  <si>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</si>
  <si>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</si>
  <si>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</si>
  <si>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</si>
  <si>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</si>
  <si>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</si>
  <si>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</si>
  <si>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</si>
  <si>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</si>
  <si>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</si>
  <si>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</si>
  <si>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</si>
  <si>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</si>
  <si>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</si>
  <si>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</si>
  <si>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</si>
  <si>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</si>
  <si>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</si>
  <si>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</si>
  <si>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</si>
  <si>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</si>
  <si>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</si>
  <si>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</si>
  <si>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</si>
  <si>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</si>
  <si>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</si>
  <si>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</si>
  <si>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</si>
  <si>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</si>
  <si>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</si>
  <si>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</si>
  <si>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</si>
  <si>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</si>
  <si>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</si>
  <si>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</si>
  <si>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</si>
  <si>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</si>
  <si>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</si>
  <si>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</si>
  <si>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</si>
  <si>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</si>
  <si>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</si>
  <si>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</si>
  <si>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</si>
  <si>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</si>
  <si>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</si>
  <si>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</si>
  <si>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</si>
  <si>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</si>
  <si>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</si>
  <si>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</si>
  <si>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</si>
  <si>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</si>
  <si>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</si>
  <si>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</si>
  <si>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</si>
  <si>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</si>
  <si>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</si>
  <si>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</si>
  <si>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</si>
  <si>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</si>
  <si>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</si>
  <si>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</si>
  <si>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</si>
  <si>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</si>
  <si>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</si>
  <si>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</si>
  <si>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</si>
  <si>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</si>
  <si>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</si>
  <si>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</si>
  <si>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</si>
  <si>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</si>
  <si>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</si>
  <si>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</si>
  <si>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</si>
  <si>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</si>
  <si>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</si>
  <si>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</si>
  <si>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</si>
  <si>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</si>
  <si>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</si>
  <si>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</si>
  <si>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</si>
  <si>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</si>
  <si>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</si>
  <si>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</si>
  <si>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</si>
  <si>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</si>
  <si>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</si>
  <si>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</si>
  <si>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</si>
  <si>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</si>
  <si>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</si>
  <si>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</si>
  <si>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</si>
  <si>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</si>
  <si>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</si>
  <si>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</si>
  <si>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</si>
  <si>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</si>
  <si>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</si>
  <si>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</si>
  <si>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</si>
  <si>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</si>
  <si>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</si>
  <si>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</si>
  <si>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</si>
  <si>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</si>
  <si>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</si>
  <si>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</si>
  <si>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</si>
  <si>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</si>
  <si>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</si>
  <si>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</si>
  <si>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</si>
  <si>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</si>
  <si>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</si>
  <si>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</si>
  <si>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</si>
  <si>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</si>
  <si>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</si>
  <si>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</si>
  <si>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</si>
  <si>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</si>
  <si>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</si>
  <si>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</si>
  <si>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</si>
  <si>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</si>
  <si>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</si>
  <si>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</si>
  <si>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</si>
  <si>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</si>
  <si>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</si>
  <si>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</si>
  <si>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</si>
  <si>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</si>
  <si>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</si>
  <si>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</si>
  <si>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</si>
  <si>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</si>
  <si>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</si>
  <si>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</si>
  <si>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</si>
  <si>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</si>
  <si>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</si>
  <si>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</si>
  <si>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</si>
  <si>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</si>
  <si>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</si>
  <si>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</si>
  <si>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</si>
  <si>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</si>
  <si>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</si>
  <si>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</si>
  <si>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</si>
  <si>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</si>
  <si>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</si>
  <si>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</si>
  <si>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</si>
  <si>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</si>
  <si>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</si>
  <si>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</si>
  <si>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</si>
  <si>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</si>
  <si>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</si>
  <si>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</si>
  <si>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</si>
  <si>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</si>
  <si>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</si>
  <si>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</si>
  <si>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</si>
  <si>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</si>
  <si>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</si>
  <si>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</si>
  <si>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</si>
  <si>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</si>
  <si>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</si>
  <si>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</si>
  <si>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</si>
  <si>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</si>
  <si>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</si>
  <si>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</si>
  <si>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</si>
  <si>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</si>
  <si>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</si>
  <si>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</si>
  <si>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</si>
  <si>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</si>
  <si>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</si>
  <si>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</si>
  <si>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</si>
  <si>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</si>
  <si>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</si>
  <si>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</si>
  <si>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</si>
  <si>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</si>
  <si>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</si>
  <si>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</si>
  <si>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</si>
  <si>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</si>
  <si>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</si>
  <si>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</si>
  <si>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</si>
  <si>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</si>
  <si>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</si>
  <si>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</si>
  <si>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</si>
  <si>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</si>
  <si>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</si>
  <si>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</si>
  <si>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</si>
  <si>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</si>
  <si>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</si>
  <si>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</si>
  <si>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</si>
  <si>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</si>
  <si>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</si>
  <si>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</si>
  <si>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</si>
  <si>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</si>
  <si>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</si>
  <si>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</si>
  <si>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</si>
  <si>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</si>
  <si>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</si>
  <si>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</si>
  <si>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</si>
  <si>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</si>
  <si>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</si>
  <si>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</si>
  <si>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</si>
  <si>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</si>
  <si>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</si>
  <si>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</si>
  <si>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</si>
  <si>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</si>
  <si>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</si>
  <si>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</si>
  <si>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</si>
  <si>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</si>
  <si>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</si>
  <si>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</si>
  <si>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</si>
  <si>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</si>
  <si>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</si>
  <si>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</si>
  <si>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</si>
  <si>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</si>
  <si>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</si>
  <si>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</si>
  <si>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</si>
  <si>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</si>
  <si>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</si>
  <si>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</si>
  <si>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</si>
  <si>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</si>
  <si>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</si>
  <si>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</si>
  <si>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</si>
  <si>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</si>
  <si>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</si>
  <si>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</si>
  <si>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</si>
  <si>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</si>
  <si>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</si>
  <si>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</si>
  <si>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</si>
  <si>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</si>
  <si>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</si>
  <si>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</si>
  <si>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</si>
  <si>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</si>
  <si>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</si>
  <si>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</si>
  <si>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</si>
  <si>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</si>
  <si>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</si>
  <si>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</si>
  <si>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</si>
  <si>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</si>
  <si>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</si>
  <si>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</si>
  <si>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</si>
  <si>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</si>
  <si>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</si>
  <si>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</si>
  <si>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</si>
  <si>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</si>
  <si>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</si>
  <si>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</si>
  <si>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</si>
  <si>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</si>
  <si>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</si>
  <si>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</si>
  <si>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</si>
  <si>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</si>
  <si>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</si>
  <si>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</si>
  <si>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</si>
  <si>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</si>
  <si>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</si>
  <si>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</si>
  <si>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</si>
  <si>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</si>
  <si>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</si>
  <si>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</si>
  <si>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</si>
  <si>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</si>
  <si>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</si>
  <si>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</si>
  <si>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</si>
  <si>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</si>
  <si>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</si>
  <si>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</si>
  <si>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</si>
  <si>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</si>
  <si>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</si>
  <si>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</si>
  <si>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</si>
  <si>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</si>
  <si>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</si>
  <si>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</si>
  <si>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</si>
  <si>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</si>
  <si>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</si>
  <si>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</si>
  <si>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</si>
  <si>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</si>
  <si>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</si>
  <si>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</si>
  <si>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</si>
  <si>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</si>
  <si>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</si>
  <si>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</si>
  <si>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</si>
  <si>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</si>
  <si>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</si>
  <si>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</si>
  <si>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</si>
  <si>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</si>
  <si>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</si>
  <si>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</si>
  <si>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</si>
  <si>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</si>
  <si>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</si>
  <si>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</si>
  <si>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</si>
  <si>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</si>
  <si>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</si>
  <si>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</si>
  <si>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</si>
  <si>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</si>
  <si>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</si>
  <si>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</si>
  <si>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</si>
  <si>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</si>
  <si>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</si>
  <si>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</si>
  <si>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</si>
  <si>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</si>
  <si>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</si>
  <si>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</si>
  <si>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</si>
  <si>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</si>
  <si>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</si>
  <si>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</si>
  <si>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</si>
  <si>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</si>
  <si>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</si>
  <si>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</si>
  <si>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</si>
  <si>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</si>
  <si>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</si>
  <si>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</si>
  <si>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</si>
  <si>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</si>
  <si>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</si>
  <si>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</si>
  <si>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</si>
  <si>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</si>
  <si>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</si>
  <si>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</si>
  <si>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</si>
  <si>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</si>
  <si>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</si>
  <si>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</si>
  <si>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</si>
  <si>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</si>
  <si>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</si>
  <si>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</si>
  <si>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</si>
  <si>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</si>
  <si>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</si>
  <si>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</si>
  <si>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</si>
  <si>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</si>
  <si>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</si>
  <si>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</si>
  <si>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</si>
  <si>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</si>
  <si>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</si>
  <si>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</si>
  <si>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</si>
  <si>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</si>
  <si>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</si>
  <si>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</si>
  <si>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</si>
  <si>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</si>
  <si>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</si>
  <si>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</si>
  <si>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</si>
  <si>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</si>
  <si>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</si>
  <si>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</si>
  <si>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</si>
  <si>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</si>
  <si>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</si>
  <si>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</si>
  <si>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</si>
  <si>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</si>
  <si>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</si>
  <si>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</si>
  <si>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</si>
  <si>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</si>
  <si>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</si>
  <si>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</si>
  <si>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</si>
  <si>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</si>
  <si>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</si>
  <si>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</si>
  <si>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</si>
  <si>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</si>
  <si>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</si>
  <si>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</si>
  <si>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</si>
  <si>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</si>
  <si>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</si>
  <si>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</si>
  <si>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</si>
  <si>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</si>
  <si>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</si>
  <si>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</si>
  <si>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</si>
  <si>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</si>
  <si>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</si>
  <si>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</si>
  <si>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</si>
  <si>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</si>
  <si>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</si>
  <si>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</si>
  <si>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</si>
  <si>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</si>
  <si>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</si>
  <si>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</si>
  <si>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</si>
  <si>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</si>
  <si>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</si>
  <si>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</si>
  <si>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</si>
  <si>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</si>
  <si>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</si>
  <si>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</si>
  <si>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</si>
  <si>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</si>
  <si>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</si>
  <si>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</si>
  <si>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</si>
  <si>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</si>
  <si>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</si>
  <si>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</si>
  <si>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</si>
  <si>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</si>
  <si>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</si>
  <si>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</si>
  <si>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</si>
  <si>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</si>
  <si>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</si>
  <si>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</si>
  <si>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</si>
  <si>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</si>
  <si>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</si>
  <si>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</si>
  <si>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</si>
  <si>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</si>
  <si>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</si>
  <si>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</si>
  <si>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</si>
  <si>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</si>
  <si>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</si>
  <si>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</si>
  <si>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</si>
  <si>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</si>
  <si>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</si>
  <si>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</si>
  <si>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</si>
  <si>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</si>
  <si>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</si>
  <si>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</si>
  <si>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</si>
  <si>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</si>
  <si>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</si>
  <si>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</si>
  <si>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</si>
  <si>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</si>
  <si>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</si>
  <si>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</si>
  <si>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</si>
  <si>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</si>
  <si>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</si>
  <si>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</si>
  <si>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</si>
  <si>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</si>
  <si>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</si>
  <si>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</si>
  <si>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</si>
  <si>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</si>
  <si>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</si>
  <si>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</si>
  <si>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</si>
  <si>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</si>
  <si>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</si>
  <si>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</si>
  <si>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</si>
  <si>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</si>
  <si>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</si>
  <si>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</si>
  <si>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</si>
  <si>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</si>
  <si>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</si>
  <si>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</si>
  <si>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</si>
  <si>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</si>
  <si>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</si>
  <si>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</si>
  <si>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</si>
  <si>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</si>
  <si>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</si>
  <si>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</si>
  <si>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</si>
  <si>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</si>
  <si>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</si>
  <si>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</si>
  <si>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</si>
  <si>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</si>
  <si>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</si>
  <si>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</si>
  <si>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</si>
  <si>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</si>
  <si>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</si>
  <si>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</si>
  <si>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</si>
  <si>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</si>
  <si>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</si>
  <si>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</si>
  <si>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</si>
  <si>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</si>
  <si>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</si>
  <si>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</si>
  <si>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</si>
  <si>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</si>
  <si>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</si>
  <si>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</si>
  <si>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</si>
  <si>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</si>
  <si>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</si>
  <si>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</si>
  <si>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</si>
  <si>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</si>
  <si>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</si>
  <si>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</si>
  <si>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</si>
  <si>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</si>
  <si>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</si>
  <si>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</si>
  <si>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</si>
  <si>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</si>
  <si>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</si>
  <si>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</si>
  <si>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</si>
  <si>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</si>
  <si>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</si>
  <si>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</si>
  <si>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</si>
  <si>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</si>
  <si>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</si>
  <si>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</si>
  <si>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</si>
  <si>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</si>
  <si>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</si>
  <si>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</si>
  <si>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</si>
  <si>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</si>
  <si>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</si>
  <si>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</si>
  <si>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</si>
  <si>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</si>
  <si>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</si>
  <si>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</si>
  <si>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</si>
  <si>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</si>
  <si>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</si>
  <si>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</si>
  <si>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</si>
  <si>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</si>
  <si>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</si>
  <si>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</si>
  <si>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</si>
  <si>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</si>
  <si>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</si>
  <si>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</si>
  <si>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</si>
  <si>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</si>
  <si>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</si>
  <si>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</si>
  <si>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</si>
  <si>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</si>
  <si>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</si>
  <si>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</si>
  <si>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</si>
  <si>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</si>
  <si>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</si>
  <si>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</si>
  <si>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</si>
  <si>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</si>
  <si>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</si>
  <si>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</si>
  <si>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</si>
  <si>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</si>
  <si>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</si>
  <si>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</si>
  <si>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</si>
  <si>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</si>
  <si>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</si>
  <si>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</si>
  <si>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</si>
  <si>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</si>
  <si>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</si>
  <si>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</si>
  <si>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</si>
  <si>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</si>
  <si>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</si>
  <si>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</si>
  <si>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</si>
  <si>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</si>
  <si>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</si>
  <si>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</si>
  <si>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</si>
  <si>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</si>
  <si>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</si>
  <si>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</si>
  <si>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</si>
  <si>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</si>
  <si>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</si>
  <si>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</si>
  <si>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</si>
  <si>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</si>
  <si>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</si>
  <si>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</si>
  <si>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</si>
  <si>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</si>
  <si>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</si>
  <si>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</si>
  <si>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</si>
  <si>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</si>
  <si>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</si>
  <si>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</si>
  <si>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</si>
  <si>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</si>
  <si>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</si>
  <si>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</si>
  <si>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</si>
  <si>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</si>
  <si>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</si>
  <si>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</si>
  <si>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</si>
  <si>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</si>
  <si>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</si>
  <si>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</si>
  <si>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</si>
  <si>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</si>
  <si>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</si>
  <si>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</si>
  <si>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</si>
  <si>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</si>
  <si>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</si>
  <si>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</si>
  <si>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</si>
  <si>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</si>
  <si>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</si>
  <si>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</si>
  <si>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</si>
  <si>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</si>
  <si>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</si>
  <si>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</si>
  <si>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</si>
  <si>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</si>
  <si>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</si>
  <si>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</si>
  <si>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</si>
  <si>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</si>
  <si>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</si>
  <si>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</si>
  <si>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</si>
  <si>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</si>
  <si>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</si>
  <si>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</si>
  <si>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</si>
  <si>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</si>
  <si>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</si>
  <si>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</si>
  <si>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</si>
  <si>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</si>
  <si>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</si>
  <si>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</si>
  <si>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</si>
  <si>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</si>
  <si>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</si>
  <si>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</si>
  <si>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</si>
  <si>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</si>
  <si>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</si>
  <si>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</si>
  <si>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</si>
  <si>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</si>
  <si>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</si>
  <si>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</si>
  <si>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</si>
  <si>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</si>
  <si>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</si>
  <si>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</si>
  <si>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</si>
  <si>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</si>
  <si>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</si>
  <si>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</si>
  <si>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</si>
  <si>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</si>
  <si>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</si>
  <si>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</si>
  <si>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</si>
  <si>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</si>
  <si>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</si>
  <si>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</si>
  <si>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</si>
  <si>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</si>
  <si>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</si>
  <si>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</si>
  <si>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</si>
  <si>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</si>
  <si>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</si>
  <si>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</si>
  <si>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</si>
  <si>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</si>
  <si>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</si>
  <si>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</si>
  <si>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</si>
  <si>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</si>
  <si>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</si>
  <si>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</si>
  <si>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</si>
  <si>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</si>
  <si>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</si>
  <si>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</si>
  <si>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</si>
  <si>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</si>
  <si>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</si>
  <si>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</si>
  <si>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</si>
  <si>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</si>
  <si>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</si>
  <si>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</si>
  <si>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</si>
  <si>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</si>
  <si>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</si>
  <si>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</si>
  <si>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</si>
  <si>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</si>
  <si>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</si>
  <si>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</si>
  <si>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</si>
  <si>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</si>
  <si>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</si>
  <si>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</si>
  <si>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</si>
  <si>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</si>
  <si>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</si>
  <si>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</si>
  <si>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</si>
  <si>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</si>
  <si>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</si>
  <si>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</si>
  <si>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</si>
  <si>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</si>
  <si>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</si>
  <si>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</si>
  <si>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</si>
  <si>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</si>
  <si>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</si>
  <si>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</si>
  <si>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</si>
  <si>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</si>
  <si>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</si>
  <si>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</si>
  <si>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</si>
  <si>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</si>
  <si>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</si>
  <si>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</si>
  <si>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</si>
  <si>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</si>
  <si>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</si>
  <si>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</si>
  <si>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</si>
  <si>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</si>
  <si>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</si>
  <si>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</si>
  <si>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</si>
  <si>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</si>
  <si>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</si>
  <si>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</si>
  <si>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</si>
  <si>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</si>
  <si>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</si>
  <si>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</si>
  <si>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</si>
  <si>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</si>
  <si>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</si>
  <si>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</si>
  <si>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</si>
  <si>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</si>
  <si>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</si>
  <si>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</si>
  <si>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</si>
  <si>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</si>
  <si>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</si>
  <si>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</si>
  <si>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</si>
  <si>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</si>
  <si>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</si>
  <si>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</si>
  <si>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</si>
  <si>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</si>
  <si>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</si>
  <si>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</si>
  <si>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</si>
  <si>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</si>
  <si>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</si>
  <si>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</si>
  <si>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</si>
  <si>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</si>
  <si>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</si>
  <si>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</si>
  <si>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</si>
  <si>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</si>
  <si>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</si>
  <si>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</si>
  <si>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</si>
  <si>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</si>
  <si>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</si>
  <si>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</si>
  <si>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</si>
  <si>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</si>
  <si>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</si>
  <si>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</si>
  <si>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</si>
  <si>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</si>
  <si>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</si>
  <si>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</si>
  <si>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</si>
  <si>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</si>
  <si>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</si>
  <si>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</si>
  <si>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</si>
  <si>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</si>
  <si>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</si>
  <si>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</si>
  <si>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</si>
  <si>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</si>
  <si>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</si>
  <si>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</si>
  <si>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</si>
  <si>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</si>
  <si>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</si>
  <si>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</si>
  <si>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</si>
  <si>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</si>
  <si>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</si>
  <si>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</si>
  <si>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</si>
  <si>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</si>
  <si>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</si>
  <si>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</si>
  <si>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</si>
  <si>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</si>
  <si>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</si>
  <si>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</si>
  <si>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</si>
  <si>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</si>
  <si>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</si>
  <si>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</si>
  <si>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</si>
  <si>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</si>
  <si>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</si>
  <si>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</si>
  <si>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</si>
  <si>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</si>
  <si>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</si>
  <si>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</si>
  <si>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</si>
  <si>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</si>
  <si>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</si>
  <si>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</si>
  <si>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</si>
  <si>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</si>
  <si>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</si>
  <si>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</si>
  <si>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</si>
  <si>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</si>
  <si>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</si>
  <si>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</si>
  <si>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</si>
  <si>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</si>
  <si>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</si>
  <si>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</si>
  <si>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</si>
  <si>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</si>
  <si>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</si>
  <si>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</si>
  <si>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</si>
  <si>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</si>
  <si>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</si>
  <si>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</si>
  <si>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</si>
  <si>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</si>
  <si>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</si>
  <si>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</si>
  <si>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</si>
  <si>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</si>
  <si>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</si>
  <si>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</si>
  <si>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</si>
  <si>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</si>
  <si>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</si>
  <si>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</si>
  <si>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</si>
  <si>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</si>
  <si>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</si>
  <si>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</si>
  <si>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</si>
  <si>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</si>
  <si>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</si>
  <si>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</si>
  <si>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</si>
  <si>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</si>
  <si>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</si>
  <si>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</si>
  <si>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</si>
  <si>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</si>
  <si>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</si>
  <si>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</si>
  <si>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</si>
  <si>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</si>
  <si>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</si>
  <si>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</si>
  <si>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</si>
  <si>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</si>
  <si>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</si>
  <si>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</si>
  <si>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</si>
  <si>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</si>
  <si>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</si>
  <si>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</si>
  <si>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</si>
  <si>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</si>
  <si>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</si>
  <si>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</si>
  <si>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</si>
  <si>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</si>
  <si>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</si>
  <si>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</si>
  <si>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</si>
  <si>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</si>
  <si>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</si>
  <si>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</si>
  <si>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</si>
  <si>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</si>
  <si>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</si>
  <si>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</si>
  <si>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</si>
  <si>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</si>
  <si>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</si>
  <si>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</si>
  <si>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</si>
  <si>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</si>
  <si>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</si>
  <si>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</si>
  <si>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</si>
  <si>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</si>
  <si>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</si>
  <si>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</si>
  <si>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</si>
  <si>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</si>
  <si>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</si>
  <si>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</si>
  <si>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</si>
  <si>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</si>
  <si>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</si>
  <si>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</si>
  <si>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</si>
  <si>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</si>
  <si>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</si>
  <si>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</si>
  <si>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</si>
  <si>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</si>
  <si>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</si>
  <si>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</si>
  <si>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</si>
  <si>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</si>
  <si>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</si>
  <si>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</si>
  <si>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</si>
  <si>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</si>
  <si>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</si>
  <si>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</si>
  <si>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</si>
  <si>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</si>
  <si>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</si>
  <si>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</si>
  <si>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</si>
  <si>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</si>
  <si>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</si>
  <si>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</si>
  <si>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</si>
  <si>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</si>
  <si>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</si>
  <si>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</si>
  <si>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</si>
  <si>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</si>
  <si>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</si>
  <si>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</si>
  <si>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</si>
  <si>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</si>
  <si>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</si>
  <si>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</si>
  <si>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</si>
  <si>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</si>
  <si>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</si>
  <si>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</si>
  <si>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</si>
  <si>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</si>
  <si>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</si>
  <si>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</si>
  <si>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</si>
  <si>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</si>
  <si>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</si>
  <si>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</si>
  <si>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</si>
  <si>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</si>
  <si>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</si>
  <si>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</si>
  <si>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</si>
  <si>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</si>
  <si>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</si>
  <si>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</si>
  <si>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</si>
  <si>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</si>
  <si>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</si>
  <si>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</si>
  <si>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</si>
  <si>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</si>
  <si>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</si>
  <si>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</si>
  <si>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</si>
  <si>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</si>
  <si>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</si>
  <si>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</si>
  <si>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</si>
  <si>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</si>
  <si>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</si>
  <si>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</si>
  <si>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</si>
  <si>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</si>
  <si>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</si>
  <si>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</si>
  <si>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</si>
  <si>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</si>
  <si>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</si>
  <si>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</si>
  <si>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</si>
  <si>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</si>
  <si>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</si>
  <si>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</si>
  <si>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</si>
  <si>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</si>
  <si>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</si>
  <si>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</si>
  <si>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</si>
  <si>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</si>
  <si>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</si>
  <si>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</si>
  <si>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</si>
  <si>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</si>
  <si>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</si>
  <si>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</si>
  <si>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</si>
  <si>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</si>
  <si>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</si>
  <si>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</si>
  <si>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</si>
  <si>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</si>
  <si>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</si>
  <si>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</si>
  <si>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</si>
  <si>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</si>
  <si>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</si>
  <si>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</si>
  <si>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</si>
  <si>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</si>
  <si>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</si>
  <si>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</si>
  <si>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</si>
  <si>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</si>
  <si>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</si>
  <si>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</si>
  <si>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</si>
  <si>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</si>
  <si>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</si>
  <si>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</si>
  <si>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</si>
  <si>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</si>
  <si>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</si>
  <si>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</si>
  <si>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</si>
  <si>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</si>
  <si>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</si>
  <si>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</si>
  <si>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</si>
  <si>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</si>
  <si>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</si>
  <si>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</si>
  <si>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</si>
  <si>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</si>
  <si>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</si>
  <si>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</si>
  <si>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</si>
  <si>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</si>
  <si>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</si>
  <si>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</si>
  <si>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</si>
  <si>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</si>
  <si>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</si>
  <si>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</si>
  <si>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</si>
  <si>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</si>
  <si>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</si>
  <si>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</si>
  <si>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</si>
  <si>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</si>
  <si>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</si>
  <si>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</si>
  <si>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</si>
  <si>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</si>
  <si>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</si>
  <si>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</si>
  <si>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</si>
  <si>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</si>
  <si>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</si>
  <si>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</si>
  <si>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</si>
  <si>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</si>
  <si>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</si>
  <si>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</si>
  <si>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</si>
  <si>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</si>
  <si>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</si>
  <si>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</si>
  <si>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</si>
  <si>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</si>
  <si>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</si>
  <si>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</si>
  <si>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</si>
  <si>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</si>
  <si>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</si>
  <si>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</si>
  <si>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</si>
  <si>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</si>
  <si>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</si>
  <si>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</si>
  <si>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</si>
  <si>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</si>
  <si>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</si>
  <si>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</si>
  <si>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</si>
  <si>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</si>
  <si>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</si>
  <si>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</si>
  <si>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</si>
  <si>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</si>
  <si>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</si>
  <si>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</si>
  <si>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</si>
  <si>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</si>
  <si>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</si>
  <si>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</si>
  <si>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</si>
  <si>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</si>
  <si>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</si>
  <si>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</si>
  <si>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</si>
  <si>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</si>
  <si>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</si>
  <si>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</si>
  <si>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</si>
  <si>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</si>
  <si>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</si>
  <si>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</si>
  <si>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</si>
  <si>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</si>
  <si>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</si>
  <si>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</si>
  <si>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</si>
  <si>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</si>
  <si>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</si>
  <si>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</si>
  <si>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</si>
  <si>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</si>
  <si>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</si>
  <si>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</si>
  <si>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</si>
  <si>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</si>
  <si>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</si>
  <si>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</si>
  <si>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</si>
  <si>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</si>
  <si>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</si>
  <si>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</si>
  <si>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</si>
  <si>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</si>
  <si>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</si>
  <si>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</si>
  <si>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</si>
  <si>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</si>
  <si>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</si>
  <si>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</si>
  <si>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</si>
  <si>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</si>
  <si>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</si>
  <si>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</si>
  <si>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</si>
  <si>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</si>
  <si>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</si>
  <si>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</si>
  <si>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</si>
  <si>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</si>
  <si>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</si>
  <si>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</si>
  <si>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</si>
  <si>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</si>
  <si>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</si>
  <si>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</si>
  <si>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</si>
  <si>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</si>
  <si>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</si>
  <si>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</si>
  <si>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</si>
  <si>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</si>
  <si>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</si>
  <si>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</si>
  <si>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</si>
  <si>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</si>
  <si>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</si>
  <si>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</si>
  <si>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</si>
  <si>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</si>
  <si>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</si>
  <si>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</si>
  <si>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</si>
  <si>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</si>
  <si>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</si>
  <si>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</si>
  <si>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</si>
  <si>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</si>
  <si>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</si>
  <si>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</si>
  <si>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</si>
  <si>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</si>
  <si>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</si>
  <si>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</si>
  <si>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</si>
  <si>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</si>
  <si>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</si>
  <si>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</si>
  <si>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</si>
  <si>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</si>
  <si>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</si>
  <si>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</si>
  <si>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</si>
  <si>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</si>
  <si>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</si>
  <si>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</si>
  <si>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</si>
  <si>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</si>
  <si>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</si>
  <si>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</si>
  <si>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</si>
  <si>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</si>
  <si>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</si>
  <si>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</si>
  <si>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</si>
  <si>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</si>
  <si>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</si>
  <si>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</si>
  <si>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</si>
  <si>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</si>
  <si>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</si>
  <si>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</si>
  <si>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</si>
  <si>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</si>
  <si>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</si>
  <si>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</si>
  <si>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</si>
  <si>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</si>
  <si>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</si>
  <si>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</si>
  <si>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</si>
  <si>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</si>
  <si>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</si>
  <si>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</si>
  <si>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</si>
  <si>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</si>
  <si>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</si>
  <si>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</si>
  <si>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</si>
  <si>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</si>
  <si>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</si>
  <si>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</si>
  <si>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</si>
  <si>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</si>
  <si>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</si>
  <si>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</si>
  <si>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</si>
  <si>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</si>
  <si>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</si>
  <si>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</si>
  <si>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</si>
  <si>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</si>
  <si>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</si>
  <si>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</si>
  <si>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</si>
  <si>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</si>
  <si>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</si>
  <si>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</si>
  <si>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</si>
  <si>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</si>
  <si>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</si>
  <si>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</si>
  <si>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</si>
  <si>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</si>
  <si>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</si>
  <si>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</si>
  <si>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</si>
  <si>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</si>
  <si>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</si>
  <si>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</si>
  <si>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</si>
  <si>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</si>
  <si>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</si>
  <si>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</si>
  <si>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</si>
  <si>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</si>
  <si>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</si>
  <si>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</si>
  <si>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</si>
  <si>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</si>
  <si>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</si>
  <si>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</si>
  <si>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</si>
  <si>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</si>
  <si>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</si>
  <si>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</si>
  <si>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</si>
  <si>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</si>
  <si>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</si>
  <si>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</si>
  <si>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</si>
  <si>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</si>
  <si>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</si>
  <si>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</si>
  <si>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</si>
  <si>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</si>
  <si>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</si>
  <si>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</si>
  <si>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</si>
  <si>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</si>
  <si>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</si>
  <si>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</si>
  <si>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</si>
  <si>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</si>
  <si>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</si>
  <si>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</si>
  <si>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</si>
  <si>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</si>
  <si>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</si>
  <si>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</si>
  <si>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</si>
  <si>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</si>
  <si>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</si>
  <si>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</si>
  <si>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</si>
  <si>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</si>
  <si>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</si>
  <si>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</si>
  <si>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</si>
  <si>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</si>
  <si>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</si>
  <si>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</si>
  <si>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</si>
  <si>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</si>
  <si>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</si>
  <si>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</si>
  <si>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</si>
  <si>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</si>
  <si>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</si>
  <si>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</si>
  <si>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</si>
  <si>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</si>
  <si>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</si>
  <si>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</si>
  <si>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</si>
  <si>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</si>
  <si>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</si>
  <si>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</si>
  <si>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</si>
  <si>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</si>
  <si>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</si>
  <si>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</si>
  <si>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</si>
  <si>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</si>
  <si>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</si>
  <si>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</si>
  <si>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</si>
  <si>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</si>
  <si>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</si>
  <si>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</si>
  <si>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</si>
  <si>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</si>
  <si>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</si>
  <si>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</si>
  <si>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</si>
  <si>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</si>
  <si>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</si>
  <si>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</si>
  <si>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</si>
  <si>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</si>
  <si>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</si>
  <si>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</si>
  <si>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</si>
  <si>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</si>
  <si>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</si>
  <si>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</si>
  <si>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</si>
  <si>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</si>
  <si>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</si>
  <si>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</si>
  <si>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</si>
  <si>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</si>
  <si>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</si>
  <si>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</si>
  <si>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</si>
  <si>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</si>
  <si>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</si>
  <si>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</si>
  <si>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</si>
  <si>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</si>
  <si>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</si>
  <si>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</si>
  <si>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</si>
  <si>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</si>
  <si>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</si>
  <si>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</si>
  <si>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</si>
  <si>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</si>
  <si>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</si>
  <si>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</si>
  <si>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</si>
  <si>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</si>
  <si>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</si>
  <si>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</si>
  <si>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</si>
  <si>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</si>
  <si>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</si>
  <si>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</si>
  <si>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</si>
  <si>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</si>
  <si>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</si>
  <si>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</si>
  <si>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</si>
  <si>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</si>
  <si>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</si>
  <si>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</si>
  <si>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</si>
  <si>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</si>
  <si>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</si>
  <si>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</si>
  <si>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</si>
  <si>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</si>
  <si>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</si>
  <si>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</si>
  <si>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</si>
  <si>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</si>
  <si>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</si>
  <si>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</si>
  <si>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</si>
  <si>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</si>
  <si>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</si>
  <si>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</si>
  <si>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</si>
  <si>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</si>
  <si>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</si>
  <si>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</si>
  <si>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</si>
  <si>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</si>
  <si>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</si>
  <si>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</si>
  <si>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</si>
  <si>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</si>
  <si>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</si>
  <si>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</si>
  <si>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</si>
  <si>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</si>
  <si>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</si>
  <si>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</si>
  <si>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</si>
  <si>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</si>
  <si>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</si>
  <si>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</si>
  <si>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</si>
  <si>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</si>
  <si>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</si>
  <si>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</si>
  <si>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</si>
  <si>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</si>
  <si>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</si>
  <si>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</si>
  <si>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</si>
  <si>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</si>
  <si>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</si>
  <si>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</si>
  <si>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</si>
  <si>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</si>
  <si>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</si>
  <si>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</si>
  <si>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</si>
  <si>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</si>
  <si>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</si>
  <si>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</si>
  <si>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</si>
  <si>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</si>
  <si>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</si>
  <si>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</si>
  <si>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</si>
  <si>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</si>
  <si>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</si>
  <si>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</si>
  <si>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</si>
  <si>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</si>
  <si>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</si>
  <si>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</si>
  <si>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</si>
  <si>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</si>
  <si>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</si>
  <si>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</si>
  <si>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</si>
  <si>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</si>
  <si>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</si>
  <si>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</si>
  <si>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</si>
  <si>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</si>
  <si>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</si>
  <si>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</si>
  <si>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</si>
  <si>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</si>
  <si>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</si>
  <si>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</si>
  <si>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</si>
  <si>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</si>
  <si>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</si>
  <si>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</si>
  <si>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</si>
  <si>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</si>
  <si>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</si>
  <si>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</si>
  <si>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</si>
  <si>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</si>
  <si>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</si>
  <si>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</si>
  <si>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</si>
  <si>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</si>
  <si>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</si>
  <si>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</si>
  <si>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</si>
  <si>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</si>
  <si>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</si>
  <si>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</si>
  <si>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</si>
  <si>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</si>
  <si>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</si>
  <si>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</si>
  <si>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</si>
  <si>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</si>
  <si>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</si>
  <si>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</si>
  <si>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</si>
  <si>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</si>
  <si>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</si>
  <si>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</si>
  <si>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</si>
  <si>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</si>
  <si>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</si>
  <si>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</si>
  <si>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</si>
  <si>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</si>
  <si>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</si>
  <si>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</si>
  <si>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</si>
  <si>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</si>
  <si>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</si>
  <si>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</si>
  <si>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</si>
  <si>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</si>
  <si>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</si>
  <si>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</si>
  <si>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</si>
  <si>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</si>
  <si>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</si>
  <si>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</si>
  <si>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</si>
  <si>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</si>
  <si>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</si>
  <si>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</si>
  <si>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</si>
  <si>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</si>
  <si>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</si>
  <si>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</si>
  <si>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</si>
  <si>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</si>
  <si>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</si>
  <si>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</si>
  <si>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</si>
  <si>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</si>
  <si>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</si>
  <si>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</si>
  <si>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</si>
  <si>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</si>
  <si>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</si>
  <si>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</si>
  <si>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</si>
  <si>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</si>
  <si>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</si>
  <si>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</si>
  <si>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</si>
  <si>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</si>
  <si>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</si>
  <si>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</si>
  <si>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</si>
  <si>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</si>
  <si>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</si>
  <si>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</si>
  <si>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</si>
  <si>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</si>
  <si>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</si>
  <si>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</si>
  <si>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</si>
  <si>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</si>
  <si>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</si>
  <si>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</si>
  <si>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</si>
  <si>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</si>
  <si>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</si>
  <si>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</si>
  <si>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</si>
  <si>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</si>
  <si>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</si>
  <si>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</si>
  <si>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</si>
  <si>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</si>
  <si>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</si>
  <si>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</si>
  <si>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</si>
  <si>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</si>
  <si>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</si>
  <si>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</si>
  <si>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</si>
  <si>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</si>
  <si>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</si>
  <si>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</si>
  <si>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</si>
  <si>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</si>
  <si>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</si>
  <si>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</si>
  <si>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</si>
  <si>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</si>
  <si>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</si>
  <si>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</si>
  <si>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</si>
  <si>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</si>
  <si>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</si>
  <si>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</si>
  <si>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</si>
  <si>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</si>
  <si>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</si>
  <si>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</si>
  <si>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</si>
  <si>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</si>
  <si>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</si>
  <si>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</si>
  <si>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</si>
  <si>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</si>
  <si>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</si>
  <si>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</si>
  <si>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</si>
  <si>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</si>
  <si>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</si>
  <si>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</si>
  <si>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</si>
  <si>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</si>
  <si>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</si>
  <si>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</si>
  <si>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</si>
  <si>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</si>
  <si>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</si>
  <si>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</si>
  <si>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</si>
  <si>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</si>
  <si>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</si>
  <si>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</si>
  <si>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</si>
  <si>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</si>
  <si>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</si>
  <si>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</si>
  <si>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</si>
  <si>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</si>
  <si>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</si>
  <si>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</si>
  <si>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</si>
  <si>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</si>
  <si>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</si>
  <si>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</si>
  <si>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</si>
  <si>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</si>
  <si>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</si>
  <si>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</si>
  <si>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</si>
  <si>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</si>
  <si>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</si>
  <si>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</si>
  <si>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</si>
  <si>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</si>
  <si>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</si>
  <si>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</si>
  <si>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</si>
  <si>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</si>
  <si>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</si>
  <si>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</si>
  <si>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</si>
  <si>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</si>
  <si>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</si>
  <si>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</si>
  <si>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</si>
  <si>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</si>
  <si>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</si>
  <si>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</si>
  <si>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</si>
  <si>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</si>
  <si>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</si>
  <si>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</si>
  <si>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</si>
  <si>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</si>
  <si>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</si>
  <si>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</si>
  <si>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</si>
  <si>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</si>
  <si>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</si>
  <si>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</si>
  <si>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</si>
  <si>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</si>
  <si>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</si>
  <si>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</si>
  <si>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</si>
  <si>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</si>
  <si>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</si>
  <si>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</si>
  <si>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</si>
  <si>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</si>
  <si>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</si>
  <si>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</si>
  <si>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</si>
  <si>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</si>
  <si>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</si>
  <si>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</si>
  <si>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</si>
  <si>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</si>
  <si>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</si>
  <si>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</si>
  <si>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</si>
  <si>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</si>
  <si>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</si>
  <si>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</si>
  <si>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</si>
  <si>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</si>
  <si>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</si>
  <si>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</si>
  <si>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</si>
  <si>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</si>
  <si>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</si>
  <si>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</si>
  <si>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</si>
  <si>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</si>
  <si>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</si>
  <si>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</si>
  <si>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</si>
  <si>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</si>
  <si>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</si>
  <si>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</si>
  <si>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</si>
  <si>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</si>
  <si>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</si>
  <si>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</si>
  <si>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</si>
  <si>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</si>
  <si>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</si>
  <si>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</si>
  <si>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</si>
  <si>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</si>
  <si>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</si>
  <si>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</si>
  <si>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</si>
  <si>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</si>
  <si>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</si>
  <si>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</si>
  <si>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</si>
  <si>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</si>
  <si>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</si>
  <si>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</si>
  <si>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</si>
  <si>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</si>
  <si>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</si>
  <si>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</si>
  <si>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</si>
  <si>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</si>
  <si>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</si>
  <si>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</si>
  <si>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</si>
  <si>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</si>
  <si>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</si>
  <si>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</si>
  <si>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</si>
  <si>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</si>
  <si>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</si>
  <si>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</si>
  <si>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</si>
  <si>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</si>
  <si>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</si>
  <si>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</si>
  <si>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</si>
  <si>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</si>
  <si>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</si>
  <si>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</si>
  <si>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</si>
  <si>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</si>
  <si>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</si>
  <si>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</si>
  <si>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</si>
  <si>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</si>
  <si>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</si>
  <si>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</si>
  <si>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</si>
  <si>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</si>
  <si>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</si>
  <si>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</si>
  <si>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</si>
  <si>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</si>
  <si>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</si>
  <si>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</si>
  <si>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</si>
  <si>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</si>
  <si>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</si>
  <si>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</si>
  <si>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</si>
  <si>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</si>
  <si>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</si>
  <si>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</si>
  <si>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</si>
  <si>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</si>
  <si>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</si>
  <si>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</si>
  <si>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</si>
  <si>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</si>
  <si>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</si>
  <si>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</si>
  <si>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</si>
  <si>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</si>
  <si>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</si>
  <si>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</si>
  <si>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</si>
  <si>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</si>
  <si>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</si>
  <si>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</si>
  <si>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</si>
  <si>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</si>
  <si>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</si>
  <si>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</si>
  <si>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</si>
  <si>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</si>
  <si>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</si>
  <si>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</si>
  <si>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</si>
  <si>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</si>
  <si>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</si>
  <si>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</si>
  <si>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</si>
  <si>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</si>
  <si>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</si>
  <si>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</si>
  <si>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</si>
  <si>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</si>
  <si>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</si>
  <si>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</si>
  <si>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</si>
  <si>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</si>
  <si>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</si>
  <si>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</si>
  <si>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</si>
  <si>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</si>
  <si>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</si>
  <si>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</si>
  <si>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</si>
  <si>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</si>
  <si>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</si>
  <si>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</si>
  <si>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</si>
  <si>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</si>
  <si>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</si>
  <si>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</si>
  <si>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</si>
  <si>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</si>
  <si>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</si>
  <si>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</si>
  <si>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</si>
  <si>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</si>
  <si>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</si>
  <si>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</si>
  <si>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</si>
  <si>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</si>
  <si>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</si>
  <si>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</si>
  <si>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</si>
  <si>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</si>
  <si>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</si>
  <si>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</si>
  <si>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</si>
  <si>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</si>
  <si>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</si>
  <si>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</si>
  <si>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</si>
  <si>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</si>
  <si>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</si>
  <si>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</si>
  <si>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</si>
  <si>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</si>
  <si>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</si>
  <si>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</si>
  <si>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</si>
  <si>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</si>
  <si>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</si>
  <si>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</si>
  <si>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</si>
  <si>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</si>
  <si>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</si>
  <si>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</si>
  <si>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</si>
  <si>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</si>
  <si>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</si>
  <si>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</si>
  <si>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</si>
  <si>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</si>
  <si>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</si>
  <si>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</si>
  <si>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</si>
  <si>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</si>
  <si>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</si>
  <si>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</si>
  <si>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</si>
  <si>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</si>
  <si>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</si>
  <si>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</si>
  <si>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</si>
  <si>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</si>
  <si>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</si>
  <si>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</si>
  <si>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</si>
  <si>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</si>
  <si>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</si>
  <si>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</si>
  <si>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</si>
  <si>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</si>
  <si>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</si>
  <si>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</si>
  <si>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</si>
  <si>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</si>
  <si>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</si>
  <si>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</si>
  <si>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</si>
  <si>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</si>
  <si>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</si>
  <si>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</si>
  <si>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</si>
  <si>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</si>
  <si>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</si>
  <si>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</si>
  <si>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</si>
  <si>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</si>
  <si>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</si>
  <si>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</si>
  <si>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</si>
  <si>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</si>
  <si>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</si>
  <si>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</si>
  <si>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</si>
  <si>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</si>
  <si>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</si>
  <si>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</si>
  <si>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</si>
  <si>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</si>
  <si>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</si>
  <si>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</si>
  <si>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</si>
  <si>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</si>
  <si>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</si>
  <si>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</si>
  <si>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</si>
  <si>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</si>
  <si>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</si>
  <si>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</si>
  <si>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</si>
  <si>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</si>
  <si>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</si>
  <si>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</si>
  <si>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</si>
  <si>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</si>
  <si>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</si>
  <si>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</si>
  <si>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</si>
  <si>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</si>
  <si>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</si>
  <si>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</si>
  <si>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</si>
  <si>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</si>
  <si>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</si>
  <si>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</si>
  <si>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</si>
  <si>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</si>
  <si>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</si>
  <si>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</si>
  <si>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</si>
  <si>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</si>
  <si>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</si>
  <si>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</si>
  <si>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</si>
  <si>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</si>
  <si>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</si>
  <si>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</si>
  <si>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</si>
  <si>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</si>
  <si>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</si>
  <si>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</si>
  <si>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</si>
  <si>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</si>
  <si>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</si>
  <si>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</si>
  <si>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</si>
  <si>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</si>
  <si>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</si>
  <si>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</si>
  <si>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</si>
  <si>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</si>
  <si>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</si>
  <si>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</si>
  <si>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</si>
  <si>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</si>
  <si>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</si>
  <si>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</si>
  <si>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</si>
  <si>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</si>
  <si>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</si>
  <si>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</si>
  <si>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</si>
  <si>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</si>
  <si>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</si>
  <si>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</si>
  <si>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</si>
  <si>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</si>
  <si>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</si>
  <si>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</si>
  <si>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</si>
  <si>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</si>
  <si>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</si>
  <si>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</si>
  <si>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</si>
  <si>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</si>
  <si>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</si>
  <si>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</si>
  <si>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</si>
  <si>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</si>
  <si>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</si>
  <si>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</si>
  <si>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</si>
  <si>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</si>
  <si>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</si>
  <si>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</si>
  <si>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</si>
  <si>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</si>
  <si>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</si>
  <si>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</si>
  <si>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</si>
  <si>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</si>
  <si>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</si>
  <si>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</si>
  <si>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</si>
  <si>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</si>
  <si>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</si>
  <si>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</si>
  <si>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</si>
  <si>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</si>
  <si>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</si>
  <si>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</si>
  <si>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</si>
  <si>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</si>
  <si>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</si>
  <si>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</si>
  <si>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</si>
  <si>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</si>
  <si>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</si>
  <si>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</si>
  <si>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</si>
  <si>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</si>
  <si>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</si>
  <si>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</si>
  <si>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</si>
  <si>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</si>
  <si>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</si>
  <si>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</si>
  <si>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</si>
  <si>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</si>
  <si>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</si>
  <si>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</si>
  <si>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</si>
  <si>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</si>
  <si>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</si>
  <si>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</si>
  <si>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</si>
  <si>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</si>
  <si>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</si>
  <si>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</si>
  <si>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</si>
  <si>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</si>
  <si>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</si>
  <si>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</si>
  <si>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</si>
  <si>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</si>
  <si>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</si>
  <si>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</si>
  <si>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</si>
  <si>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</si>
  <si>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</si>
  <si>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</si>
  <si>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</si>
  <si>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</si>
  <si>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</si>
  <si>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</si>
  <si>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</si>
  <si>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</si>
  <si>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</si>
  <si>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</si>
  <si>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</si>
  <si>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</si>
  <si>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</si>
  <si>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</si>
  <si>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</si>
  <si>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</si>
  <si>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</si>
  <si>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</si>
  <si>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</si>
  <si>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</si>
  <si>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</si>
  <si>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</si>
  <si>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</si>
  <si>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</si>
  <si>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</si>
  <si>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</si>
  <si>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</si>
  <si>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</si>
  <si>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</si>
  <si>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</si>
  <si>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</si>
  <si>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</si>
  <si>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</si>
  <si>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</si>
  <si>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</si>
  <si>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</si>
  <si>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</si>
  <si>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</si>
  <si>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</si>
  <si>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</si>
  <si>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</si>
  <si>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</si>
  <si>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</si>
  <si>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</si>
  <si>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</si>
  <si>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</si>
  <si>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</si>
  <si>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</si>
  <si>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</si>
  <si>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</si>
  <si>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</si>
  <si>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</si>
  <si>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</si>
  <si>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</si>
  <si>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</si>
  <si>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</si>
  <si>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</si>
  <si>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</si>
  <si>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</si>
  <si>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</si>
  <si>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</si>
  <si>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</si>
  <si>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</si>
  <si>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</si>
  <si>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</si>
  <si>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</si>
  <si>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</si>
  <si>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</si>
  <si>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</si>
  <si>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</si>
  <si>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</si>
  <si>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</si>
  <si>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</si>
  <si>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</si>
  <si>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</si>
  <si>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</si>
  <si>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</si>
  <si>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</si>
  <si>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</si>
  <si>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</si>
  <si>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</si>
  <si>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</si>
  <si>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</si>
  <si>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</si>
  <si>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</si>
  <si>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</si>
  <si>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</si>
  <si>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</si>
  <si>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</si>
  <si>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</si>
  <si>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</si>
  <si>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</si>
  <si>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</si>
  <si>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</si>
  <si>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</si>
  <si>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</si>
  <si>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</si>
  <si>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</si>
  <si>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</si>
  <si>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</si>
  <si>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</si>
  <si>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</si>
  <si>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</si>
  <si>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</si>
  <si>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</si>
  <si>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</si>
  <si>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</si>
  <si>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</si>
  <si>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</si>
  <si>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</si>
  <si>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</si>
  <si>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</si>
  <si>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</si>
  <si>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</si>
  <si>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</si>
  <si>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</si>
  <si>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</si>
  <si>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</si>
  <si>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</si>
  <si>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</si>
  <si>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</si>
  <si>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</si>
  <si>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</si>
  <si>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</si>
  <si>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</si>
  <si>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</si>
  <si>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</si>
  <si>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</si>
  <si>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</si>
  <si>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</si>
  <si>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</si>
  <si>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</si>
  <si>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</si>
  <si>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</si>
  <si>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</si>
  <si>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</si>
  <si>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</si>
  <si>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</si>
  <si>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</si>
  <si>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</si>
  <si>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</si>
  <si>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</si>
  <si>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</si>
  <si>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</si>
  <si>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</si>
  <si>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</si>
  <si>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</si>
  <si>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</si>
  <si>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</si>
  <si>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</si>
  <si>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</si>
  <si>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</si>
  <si>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</si>
  <si>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</si>
  <si>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</si>
  <si>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</si>
  <si>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</si>
  <si>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</si>
  <si>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</si>
  <si>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</si>
  <si>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</si>
  <si>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</si>
  <si>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</si>
  <si>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</si>
  <si>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</si>
  <si>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</si>
  <si>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</si>
  <si>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</si>
  <si>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</si>
  <si>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</si>
  <si>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</si>
  <si>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</si>
  <si>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</si>
  <si>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</si>
  <si>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</si>
  <si>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</si>
  <si>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</si>
  <si>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</si>
  <si>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</si>
  <si>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</si>
  <si>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</si>
  <si>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</si>
  <si>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</si>
  <si>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</si>
  <si>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</si>
  <si>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</si>
  <si>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</si>
  <si>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</si>
  <si>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</si>
  <si>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</si>
  <si>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</si>
  <si>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</si>
  <si>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</si>
  <si>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</si>
  <si>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</si>
  <si>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</si>
  <si>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</si>
  <si>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</si>
  <si>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</si>
  <si>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</si>
  <si>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</si>
  <si>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</si>
  <si>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</si>
  <si>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</si>
  <si>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</si>
  <si>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</si>
  <si>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</si>
  <si>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</si>
  <si>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</si>
  <si>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</si>
  <si>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</si>
  <si>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</si>
  <si>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</si>
  <si>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</si>
  <si>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</si>
  <si>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</si>
  <si>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</si>
  <si>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</si>
  <si>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</si>
  <si>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</si>
  <si>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</si>
  <si>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</si>
  <si>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</si>
  <si>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</si>
  <si>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</si>
  <si>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</si>
  <si>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</si>
  <si>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</si>
  <si>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</si>
  <si>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</si>
  <si>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</si>
  <si>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</si>
  <si>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</si>
  <si>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</si>
  <si>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</si>
  <si>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</si>
  <si>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</si>
  <si>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</si>
  <si>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</si>
  <si>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</si>
  <si>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</si>
  <si>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</si>
  <si>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</si>
  <si>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</si>
  <si>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</si>
  <si>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</si>
  <si>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</si>
  <si>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</si>
  <si>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</si>
  <si>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</si>
  <si>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</si>
  <si>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</si>
  <si>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</si>
  <si>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</si>
  <si>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</si>
  <si>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</si>
  <si>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</si>
  <si>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</si>
  <si>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</si>
  <si>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</si>
  <si>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</si>
  <si>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</si>
  <si>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</si>
  <si>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</si>
  <si>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</si>
  <si>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</si>
  <si>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</si>
  <si>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</si>
  <si>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</si>
  <si>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</si>
  <si>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</si>
  <si>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</si>
  <si>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</si>
  <si>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</si>
  <si>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</si>
  <si>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</si>
  <si>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</si>
  <si>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</si>
  <si>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</si>
  <si>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</si>
  <si>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</si>
  <si>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</si>
  <si>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</si>
  <si>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</si>
  <si>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</si>
  <si>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</si>
  <si>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</si>
  <si>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</si>
  <si>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</si>
  <si>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</si>
  <si>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</si>
  <si>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</si>
  <si>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</si>
  <si>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</si>
  <si>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</si>
  <si>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</si>
  <si>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</si>
  <si>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</si>
  <si>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</si>
  <si>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</si>
  <si>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</si>
  <si>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</si>
  <si>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</si>
  <si>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</si>
  <si>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</si>
  <si>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</si>
  <si>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</si>
  <si>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</si>
  <si>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</si>
  <si>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</si>
  <si>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</si>
  <si>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</si>
  <si>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</si>
  <si>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</si>
  <si>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</si>
  <si>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</si>
  <si>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</si>
  <si>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</si>
  <si>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</si>
  <si>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</si>
  <si>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</si>
  <si>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</si>
  <si>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</si>
  <si>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</si>
  <si>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</si>
  <si>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</si>
  <si>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</si>
  <si>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</si>
  <si>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</si>
  <si>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</si>
  <si>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</si>
  <si>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</si>
  <si>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</si>
  <si>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</si>
  <si>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</si>
  <si>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</si>
  <si>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</si>
  <si>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</si>
  <si>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</si>
  <si>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</si>
  <si>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</si>
  <si>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</si>
  <si>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</si>
  <si>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</si>
  <si>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</si>
  <si>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</si>
  <si>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</si>
  <si>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</si>
  <si>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</si>
  <si>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</si>
  <si>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</si>
  <si>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</si>
  <si>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</si>
  <si>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</si>
  <si>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</si>
  <si>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</si>
  <si>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</si>
  <si>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</si>
  <si>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</si>
  <si>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</si>
  <si>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</si>
  <si>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</si>
  <si>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</si>
  <si>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</si>
  <si>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</si>
  <si>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</si>
  <si>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</si>
  <si>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</si>
  <si>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</si>
  <si>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</si>
  <si>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</si>
  <si>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</si>
  <si>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</si>
  <si>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</si>
  <si>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</si>
  <si>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</si>
  <si>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</si>
  <si>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</si>
  <si>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</si>
  <si>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</si>
  <si>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</si>
  <si>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</si>
  <si>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</si>
  <si>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</si>
  <si>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</si>
  <si>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</si>
  <si>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</si>
  <si>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</si>
  <si>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</si>
  <si>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</si>
  <si>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</si>
  <si>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</si>
  <si>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</si>
  <si>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</si>
  <si>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</si>
  <si>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</si>
  <si>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</si>
  <si>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</si>
  <si>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</si>
  <si>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</si>
  <si>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</si>
  <si>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</si>
  <si>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</si>
  <si>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</si>
  <si>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</si>
  <si>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</si>
  <si>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</si>
  <si>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</si>
  <si>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</si>
  <si>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</si>
  <si>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</si>
  <si>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</si>
  <si>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</si>
  <si>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</si>
  <si>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</si>
  <si>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</si>
  <si>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</si>
  <si>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</si>
  <si>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</si>
  <si>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</si>
  <si>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</si>
  <si>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</si>
  <si>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</si>
  <si>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</si>
  <si>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</si>
  <si>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</si>
  <si>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</si>
  <si>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</si>
  <si>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</si>
  <si>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</si>
  <si>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</si>
  <si>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</si>
  <si>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</si>
  <si>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</si>
  <si>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</si>
  <si>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</si>
  <si>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</si>
  <si>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</si>
  <si>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</si>
  <si>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</si>
  <si>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</si>
  <si>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</si>
  <si>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</si>
  <si>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</si>
  <si>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</si>
  <si>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</si>
  <si>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</si>
  <si>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</si>
  <si>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</si>
  <si>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</si>
  <si>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</si>
  <si>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</si>
  <si>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</si>
  <si>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</si>
  <si>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</si>
  <si>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</si>
  <si>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</si>
  <si>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</si>
  <si>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</si>
  <si>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</si>
  <si>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</si>
  <si>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</si>
  <si>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</si>
  <si>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</si>
  <si>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</si>
  <si>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</si>
  <si>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</si>
  <si>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</si>
  <si>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</si>
  <si>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</si>
  <si>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</si>
  <si>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</si>
  <si>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</si>
  <si>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</si>
  <si>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</si>
  <si>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</si>
  <si>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</si>
  <si>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</si>
  <si>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</si>
  <si>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</si>
  <si>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</si>
  <si>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</si>
  <si>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</si>
  <si>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</si>
  <si>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</si>
  <si>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</si>
  <si>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</si>
  <si>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</si>
  <si>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</si>
  <si>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</si>
  <si>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</si>
  <si>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</si>
  <si>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</si>
  <si>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</si>
  <si>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</si>
  <si>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</si>
  <si>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</si>
  <si>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</si>
  <si>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</si>
  <si>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</si>
  <si>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</si>
  <si>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</si>
  <si>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</si>
  <si>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</si>
  <si>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</si>
  <si>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</si>
  <si>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</si>
  <si>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</si>
  <si>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</si>
  <si>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</si>
  <si>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</si>
  <si>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</si>
  <si>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</si>
  <si>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</si>
  <si>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</si>
  <si>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</si>
  <si>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</si>
  <si>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</si>
  <si>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</si>
  <si>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</si>
  <si>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</si>
  <si>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</si>
  <si>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</si>
  <si>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</si>
  <si>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</si>
  <si>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</si>
  <si>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</si>
  <si>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</si>
  <si>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</si>
  <si>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</si>
  <si>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</si>
  <si>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</si>
  <si>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</si>
  <si>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</si>
  <si>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</si>
  <si>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</si>
  <si>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</si>
  <si>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</si>
  <si>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</si>
  <si>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</si>
  <si>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</si>
  <si>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</si>
  <si>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</si>
  <si>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</si>
  <si>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</si>
  <si>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</si>
  <si>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</si>
  <si>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</si>
  <si>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</si>
  <si>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</si>
  <si>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</si>
  <si>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</si>
  <si>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</si>
  <si>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</si>
  <si>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</si>
  <si>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</si>
  <si>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</si>
  <si>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</si>
  <si>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</si>
  <si>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</si>
  <si>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</si>
  <si>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</si>
  <si>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</si>
  <si>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</si>
  <si>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</si>
  <si>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</si>
  <si>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</si>
  <si>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</si>
  <si>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</si>
  <si>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</si>
  <si>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</si>
  <si>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</si>
  <si>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</si>
  <si>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</si>
  <si>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</si>
  <si>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</si>
  <si>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</si>
  <si>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</si>
  <si>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</si>
  <si>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</si>
  <si>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</si>
  <si>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</si>
  <si>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</si>
  <si>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</si>
  <si>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</si>
  <si>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</si>
  <si>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</si>
  <si>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</si>
  <si>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</si>
  <si>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</si>
  <si>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</si>
  <si>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</si>
  <si>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</si>
  <si>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</si>
  <si>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</si>
  <si>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</si>
  <si>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</si>
  <si>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</si>
  <si>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</si>
  <si>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</si>
  <si>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</si>
  <si>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</si>
  <si>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</si>
  <si>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</si>
  <si>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</si>
  <si>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</si>
  <si>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</si>
  <si>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</si>
  <si>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</si>
  <si>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</si>
  <si>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</si>
  <si>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</si>
  <si>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</si>
  <si>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</si>
  <si>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</si>
  <si>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</si>
  <si>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</si>
  <si>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</si>
  <si>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</si>
  <si>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</si>
  <si>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</si>
  <si>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</si>
  <si>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</si>
  <si>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</si>
  <si>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</si>
  <si>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</si>
  <si>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</si>
  <si>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</si>
  <si>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</si>
  <si>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</si>
  <si>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</si>
  <si>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</si>
  <si>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</si>
  <si>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</si>
  <si>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</si>
  <si>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</si>
  <si>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</si>
  <si>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</si>
  <si>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</si>
  <si>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</si>
  <si>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</si>
  <si>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</si>
  <si>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</si>
  <si>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</si>
  <si>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</si>
  <si>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</si>
  <si>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</si>
  <si>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</si>
  <si>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</si>
  <si>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</si>
  <si>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</si>
  <si>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</si>
  <si>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</si>
  <si>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</si>
  <si>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</si>
  <si>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</si>
  <si>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</si>
  <si>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</si>
  <si>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</si>
  <si>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</si>
  <si>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</si>
  <si>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</si>
  <si>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</si>
  <si>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</si>
  <si>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</si>
  <si>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</si>
  <si>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</si>
  <si>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</si>
  <si>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</si>
  <si>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</si>
  <si>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</si>
  <si>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</si>
  <si>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</si>
  <si>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</si>
  <si>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</si>
  <si>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</si>
  <si>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</si>
  <si>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</si>
  <si>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</si>
  <si>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</si>
  <si>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</si>
  <si>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</si>
  <si>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</si>
  <si>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</si>
  <si>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</si>
  <si>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</si>
  <si>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</si>
  <si>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</si>
  <si>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</si>
  <si>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</si>
  <si>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</si>
  <si>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</si>
  <si>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</si>
  <si>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</si>
  <si>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</si>
  <si>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</si>
  <si>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</si>
  <si>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</si>
  <si>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</si>
  <si>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</si>
  <si>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</si>
  <si>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</si>
  <si>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</si>
  <si>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</si>
  <si>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</si>
  <si>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</si>
  <si>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</si>
  <si>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</si>
  <si>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</si>
  <si>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</si>
  <si>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</si>
  <si>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</si>
  <si>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</si>
  <si>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</si>
  <si>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</si>
  <si>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</si>
  <si>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</si>
  <si>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</si>
  <si>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</si>
  <si>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</si>
  <si>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</si>
  <si>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</si>
  <si>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</si>
  <si>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</si>
  <si>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</si>
  <si>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</si>
  <si>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</si>
  <si>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</si>
  <si>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</si>
  <si>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</si>
  <si>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</si>
  <si>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</si>
  <si>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</si>
  <si>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</si>
  <si>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</si>
  <si>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</si>
  <si>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</si>
  <si>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</si>
  <si>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</si>
  <si>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</si>
  <si>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</si>
  <si>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</si>
  <si>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</si>
  <si>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</si>
  <si>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</si>
  <si>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</si>
  <si>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</si>
  <si>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</si>
  <si>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</si>
  <si>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</si>
  <si>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</si>
  <si>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</si>
  <si>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</si>
  <si>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</si>
  <si>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</si>
  <si>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</si>
  <si>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</si>
  <si>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</si>
  <si>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</si>
  <si>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</si>
  <si>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</si>
  <si>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</si>
  <si>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</si>
  <si>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</si>
  <si>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</si>
  <si>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</si>
  <si>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</si>
  <si>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</si>
  <si>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</si>
  <si>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</si>
  <si>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</si>
  <si>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</si>
  <si>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</si>
  <si>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</si>
  <si>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</si>
  <si>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</si>
  <si>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</si>
  <si>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</si>
  <si>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</si>
  <si>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</si>
  <si>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</si>
  <si>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</si>
  <si>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</si>
  <si>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</si>
  <si>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</si>
  <si>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</si>
  <si>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</si>
  <si>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</si>
  <si>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</si>
  <si>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</si>
  <si>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</si>
  <si>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</si>
  <si>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</si>
  <si>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</si>
  <si>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</si>
  <si>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</si>
  <si>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</si>
  <si>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</si>
  <si>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</si>
  <si>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</si>
  <si>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</si>
  <si>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</si>
  <si>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</si>
  <si>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</si>
  <si>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</si>
  <si>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</si>
  <si>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</si>
  <si>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</si>
  <si>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</si>
  <si>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</si>
  <si>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</si>
  <si>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</si>
  <si>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</si>
  <si>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</si>
  <si>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</si>
  <si>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</si>
  <si>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</si>
  <si>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</si>
  <si>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</si>
  <si>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</si>
  <si>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</si>
  <si>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</si>
  <si>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</si>
  <si>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</si>
  <si>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</si>
  <si>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</si>
  <si>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</si>
  <si>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</si>
  <si>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</si>
  <si>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</si>
  <si>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</si>
  <si>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</si>
  <si>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</si>
  <si>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</si>
  <si>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</si>
  <si>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</si>
  <si>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</si>
  <si>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</si>
  <si>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</si>
  <si>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</si>
  <si>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</si>
  <si>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</si>
  <si>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</si>
  <si>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</si>
  <si>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</si>
  <si>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</si>
  <si>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</si>
  <si>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</si>
  <si>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</si>
  <si>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</si>
  <si>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</si>
  <si>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</si>
  <si>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</si>
  <si>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</si>
  <si>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</si>
  <si>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</si>
  <si>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</si>
  <si>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</si>
  <si>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</si>
  <si>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</si>
  <si>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</si>
  <si>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</si>
  <si>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</si>
  <si>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</si>
  <si>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</si>
  <si>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</si>
  <si>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</si>
  <si>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</si>
  <si>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</si>
  <si>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</si>
  <si>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</si>
  <si>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</si>
  <si>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</si>
  <si>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</si>
  <si>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</si>
  <si>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</si>
  <si>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</si>
  <si>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</si>
  <si>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</si>
  <si>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</si>
  <si>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</si>
  <si>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</si>
  <si>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</si>
  <si>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</si>
  <si>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</si>
  <si>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</si>
  <si>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</si>
  <si>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</si>
  <si>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</si>
  <si>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</si>
  <si>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</si>
  <si>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</si>
  <si>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</si>
  <si>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</si>
  <si>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</si>
  <si>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</si>
  <si>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</si>
  <si>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</si>
  <si>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</si>
  <si>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</si>
  <si>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</si>
  <si>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</si>
  <si>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</si>
  <si>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</si>
  <si>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</si>
  <si>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</si>
  <si>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</si>
  <si>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</si>
  <si>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</si>
  <si>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</si>
  <si>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</si>
  <si>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</si>
  <si>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</si>
  <si>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</si>
  <si>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</si>
  <si>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</si>
  <si>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</si>
  <si>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</si>
  <si>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</si>
  <si>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</si>
  <si>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</si>
  <si>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</si>
  <si>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</si>
  <si>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</si>
  <si>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</si>
  <si>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</si>
  <si>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</si>
  <si>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</si>
  <si>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</si>
  <si>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</si>
  <si>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</si>
  <si>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</si>
  <si>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</si>
  <si>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</si>
  <si>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</si>
  <si>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</si>
  <si>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</si>
  <si>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</si>
  <si>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</si>
  <si>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</si>
  <si>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</si>
  <si>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</si>
  <si>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</si>
  <si>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</si>
  <si>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</si>
  <si>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</si>
  <si>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</si>
  <si>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</si>
  <si>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</si>
  <si>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</si>
  <si>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</si>
  <si>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</si>
  <si>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</si>
  <si>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</si>
  <si>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</si>
  <si>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</si>
  <si>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</si>
  <si>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</si>
  <si>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</si>
  <si>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</si>
  <si>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</si>
  <si>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</si>
  <si>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</si>
  <si>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</si>
  <si>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</si>
  <si>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</si>
  <si>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</si>
  <si>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</si>
  <si>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</si>
  <si>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</si>
  <si>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</si>
  <si>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</si>
  <si>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</si>
  <si>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</si>
  <si>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</si>
  <si>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</si>
  <si>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</si>
  <si>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</si>
  <si>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</si>
  <si>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</si>
  <si>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</si>
  <si>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</si>
  <si>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</si>
  <si>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</si>
  <si>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</si>
  <si>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</si>
  <si>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</si>
  <si>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</si>
  <si>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</si>
  <si>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</si>
  <si>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</si>
  <si>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</si>
  <si>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</si>
  <si>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</si>
  <si>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</si>
  <si>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</si>
  <si>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</si>
  <si>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</si>
  <si>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</si>
  <si>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</si>
  <si>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</si>
  <si>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</si>
  <si>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</si>
  <si>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</si>
  <si>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</si>
  <si>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</si>
  <si>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</si>
  <si>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</si>
  <si>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</si>
  <si>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</si>
  <si>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</si>
  <si>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</si>
  <si>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</si>
  <si>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</si>
  <si>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</si>
  <si>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</si>
  <si>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</si>
  <si>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</si>
  <si>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</si>
  <si>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</si>
  <si>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</si>
  <si>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</si>
  <si>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</si>
  <si>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</si>
  <si>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</si>
  <si>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</si>
  <si>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</si>
  <si>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</si>
  <si>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</si>
  <si>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</si>
  <si>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</si>
  <si>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</si>
  <si>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</si>
  <si>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</si>
  <si>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</si>
  <si>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</si>
  <si>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</si>
  <si>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</si>
  <si>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</si>
  <si>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</si>
  <si>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</si>
  <si>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</si>
  <si>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</si>
  <si>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</si>
  <si>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</si>
  <si>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</si>
  <si>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</si>
  <si>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</si>
  <si>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</si>
  <si>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</si>
  <si>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</si>
  <si>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</si>
  <si>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</si>
  <si>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</si>
  <si>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</si>
  <si>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</si>
  <si>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</si>
  <si>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</si>
  <si>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</si>
  <si>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</si>
  <si>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</si>
  <si>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</si>
  <si>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</si>
  <si>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</si>
  <si>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</si>
  <si>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</si>
  <si>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</si>
  <si>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</si>
  <si>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</si>
  <si>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</si>
  <si>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</si>
  <si>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</si>
  <si>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</si>
  <si>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</si>
  <si>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</si>
  <si>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</si>
  <si>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</si>
  <si>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</si>
  <si>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</si>
  <si>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</si>
  <si>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</si>
  <si>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</si>
  <si>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</si>
  <si>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</si>
  <si>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</si>
  <si>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</si>
  <si>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</si>
  <si>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</si>
  <si>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</si>
  <si>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</si>
  <si>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</si>
  <si>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</si>
  <si>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</si>
  <si>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</si>
  <si>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</si>
  <si>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</si>
  <si>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</si>
  <si>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</si>
  <si>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</si>
  <si>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</si>
  <si>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</si>
  <si>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</si>
  <si>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</si>
  <si>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</si>
  <si>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</si>
  <si>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</si>
  <si>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</si>
  <si>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</si>
  <si>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</si>
  <si>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</si>
  <si>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</si>
  <si>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</si>
  <si>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</si>
  <si>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</si>
  <si>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</si>
  <si>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</si>
  <si>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</si>
  <si>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</si>
  <si>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</si>
  <si>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</si>
  <si>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</si>
  <si>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</si>
  <si>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</si>
  <si>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</si>
  <si>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</si>
  <si>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</si>
  <si>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</si>
  <si>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</si>
  <si>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</si>
  <si>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</si>
  <si>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</si>
  <si>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</si>
  <si>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</si>
  <si>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</si>
  <si>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</si>
  <si>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</si>
  <si>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</si>
  <si>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</si>
  <si>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</si>
  <si>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</si>
  <si>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</si>
  <si>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</si>
  <si>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</si>
  <si>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</si>
  <si>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</si>
  <si>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</si>
  <si>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</si>
  <si>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</si>
  <si>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</si>
  <si>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</si>
  <si>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</si>
  <si>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</si>
  <si>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</si>
  <si>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</si>
  <si>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</si>
  <si>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</si>
  <si>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</si>
  <si>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</si>
  <si>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</si>
  <si>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</si>
  <si>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</si>
  <si>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</si>
  <si>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</si>
  <si>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</si>
  <si>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</si>
  <si>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</si>
  <si>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</si>
  <si>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</si>
  <si>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</si>
  <si>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</si>
  <si>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</si>
  <si>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</si>
  <si>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</si>
  <si>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</si>
  <si>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</si>
  <si>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</si>
  <si>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</si>
  <si>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</si>
  <si>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</si>
  <si>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</si>
  <si>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</si>
  <si>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</si>
  <si>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</si>
  <si>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</si>
  <si>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</si>
  <si>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</si>
  <si>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</si>
  <si>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</si>
  <si>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</si>
  <si>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</si>
  <si>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</si>
  <si>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</si>
  <si>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</si>
  <si>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</si>
  <si>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</si>
  <si>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</si>
  <si>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</si>
  <si>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</si>
  <si>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</si>
  <si>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</si>
  <si>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</si>
  <si>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</si>
  <si>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</si>
  <si>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</si>
  <si>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</si>
  <si>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</si>
  <si>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</si>
  <si>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</si>
  <si>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</si>
  <si>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</si>
  <si>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</si>
  <si>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</si>
  <si>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</si>
  <si>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</si>
  <si>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</si>
  <si>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</si>
  <si>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</si>
  <si>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</si>
  <si>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</si>
  <si>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</si>
  <si>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</si>
  <si>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</si>
  <si>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</si>
  <si>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</si>
  <si>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</si>
  <si>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</si>
  <si>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</si>
  <si>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</si>
  <si>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</si>
  <si>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</si>
  <si>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</si>
  <si>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</si>
  <si>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</si>
  <si>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</si>
  <si>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</si>
  <si>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</si>
  <si>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</si>
  <si>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</si>
  <si>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</si>
  <si>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</si>
  <si>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</si>
  <si>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</si>
  <si>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</si>
  <si>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</si>
  <si>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</si>
  <si>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</si>
  <si>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</si>
  <si>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</si>
  <si>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</si>
  <si>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</si>
  <si>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</si>
  <si>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</si>
  <si>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</si>
  <si>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</si>
  <si>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</si>
  <si>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</si>
  <si>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</si>
  <si>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</si>
  <si>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</si>
  <si>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</si>
  <si>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</si>
  <si>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</si>
  <si>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</si>
  <si>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</si>
  <si>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</si>
  <si>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</si>
  <si>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</si>
  <si>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</si>
  <si>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</si>
  <si>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</si>
  <si>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</si>
  <si>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</si>
  <si>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</si>
  <si>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</si>
  <si>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</si>
  <si>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</si>
  <si>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</si>
  <si>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</si>
  <si>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</si>
  <si>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</si>
  <si>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</si>
  <si>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</si>
  <si>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</si>
  <si>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</si>
  <si>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</si>
  <si>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</si>
  <si>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</si>
  <si>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</si>
  <si>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</si>
  <si>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</si>
  <si>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</si>
  <si>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</si>
  <si>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</si>
  <si>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</si>
  <si>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</si>
  <si>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</si>
  <si>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</si>
  <si>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</si>
  <si>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</si>
  <si>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</si>
  <si>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</si>
  <si>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</si>
  <si>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</si>
  <si>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</si>
  <si>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</si>
  <si>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</si>
  <si>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</si>
  <si>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</si>
  <si>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</si>
  <si>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</si>
  <si>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</si>
  <si>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</si>
  <si>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</si>
  <si>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</si>
  <si>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</si>
  <si>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</si>
  <si>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</si>
  <si>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</si>
  <si>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</si>
  <si>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</si>
  <si>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</si>
  <si>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</si>
  <si>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</si>
  <si>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</si>
  <si>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</si>
  <si>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</si>
  <si>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</si>
  <si>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</si>
  <si>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</si>
  <si>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</si>
  <si>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</si>
  <si>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</si>
  <si>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</si>
  <si>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</si>
  <si>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</si>
  <si>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</si>
  <si>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</si>
  <si>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</si>
  <si>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</si>
  <si>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</si>
  <si>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</si>
  <si>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</si>
  <si>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</si>
  <si>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</si>
  <si>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</si>
  <si>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</si>
  <si>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</si>
  <si>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</si>
  <si>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</si>
  <si>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</si>
  <si>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</si>
  <si>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</si>
  <si>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</si>
  <si>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</si>
  <si>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</si>
  <si>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</si>
  <si>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</si>
  <si>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</si>
  <si>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</si>
  <si>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</si>
  <si>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</si>
  <si>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</si>
  <si>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</si>
  <si>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</si>
  <si>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</si>
  <si>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</si>
  <si>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</si>
  <si>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</si>
  <si>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</si>
  <si>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</si>
  <si>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</si>
  <si>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</si>
  <si>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</si>
  <si>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</si>
  <si>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</si>
  <si>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</si>
  <si>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</si>
  <si>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</si>
  <si>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</si>
  <si>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</si>
  <si>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</si>
  <si>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</si>
  <si>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</si>
  <si>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</si>
  <si>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</si>
  <si>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</si>
  <si>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</si>
  <si>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</si>
  <si>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</si>
  <si>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</si>
  <si>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</si>
  <si>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</si>
  <si>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</si>
  <si>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</si>
  <si>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</si>
  <si>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</si>
  <si>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</si>
  <si>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</si>
  <si>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</si>
  <si>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</si>
  <si>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</si>
  <si>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</si>
  <si>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</si>
  <si>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</si>
  <si>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</si>
  <si>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</si>
  <si>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</si>
  <si>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</si>
  <si>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</si>
  <si>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</si>
  <si>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</si>
  <si>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</si>
  <si>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</si>
  <si>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</si>
  <si>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</si>
  <si>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</si>
  <si>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</si>
  <si>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</si>
  <si>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</si>
  <si>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</si>
  <si>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</si>
  <si>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</si>
  <si>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</si>
  <si>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</si>
  <si>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</si>
  <si>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</si>
  <si>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</si>
  <si>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</si>
  <si>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</si>
  <si>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</si>
  <si>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</si>
  <si>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</si>
  <si>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</si>
  <si>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</si>
  <si>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</si>
  <si>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</si>
  <si>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</si>
  <si>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</si>
  <si>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</si>
  <si>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</si>
  <si>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</si>
  <si>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</si>
  <si>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</si>
  <si>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</si>
  <si>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</si>
  <si>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</si>
  <si>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</si>
  <si>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</si>
  <si>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</si>
  <si>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</si>
  <si>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</si>
  <si>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</si>
  <si>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</si>
  <si>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</si>
  <si>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</si>
  <si>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</si>
  <si>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</si>
  <si>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</si>
  <si>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</si>
  <si>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</si>
  <si>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</si>
  <si>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</si>
  <si>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</si>
  <si>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</si>
  <si>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</si>
  <si>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</si>
  <si>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</si>
  <si>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</si>
  <si>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</si>
  <si>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</si>
  <si>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</si>
  <si>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</si>
  <si>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</si>
  <si>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</si>
  <si>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</si>
  <si>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</si>
  <si>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</si>
  <si>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</si>
  <si>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</si>
  <si>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</si>
  <si>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</si>
  <si>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</si>
  <si>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</si>
  <si>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</si>
  <si>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</si>
  <si>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</si>
  <si>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</si>
  <si>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</si>
  <si>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</si>
  <si>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</si>
  <si>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</si>
  <si>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</si>
  <si>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</si>
  <si>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</si>
  <si>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</si>
  <si>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</si>
  <si>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</si>
  <si>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</si>
  <si>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</si>
  <si>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</si>
  <si>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</si>
  <si>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</si>
  <si>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</si>
  <si>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</si>
  <si>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</si>
  <si>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</si>
  <si>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</si>
  <si>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</si>
  <si>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</si>
  <si>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</si>
  <si>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</si>
  <si>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</si>
  <si>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</si>
  <si>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</si>
  <si>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</si>
  <si>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</si>
  <si>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</si>
  <si>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</si>
  <si>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</si>
  <si>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</si>
  <si>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</si>
  <si>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</si>
  <si>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</si>
  <si>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</si>
  <si>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</si>
  <si>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</si>
  <si>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</si>
  <si>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</si>
  <si>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</si>
  <si>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</si>
  <si>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</si>
  <si>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</si>
  <si>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</si>
  <si>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</si>
  <si>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</si>
  <si>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</si>
  <si>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</si>
  <si>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</si>
  <si>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</si>
  <si>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</si>
  <si>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</si>
  <si>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</si>
  <si>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</si>
  <si>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</si>
  <si>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</si>
  <si>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</si>
  <si>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</si>
  <si>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</si>
  <si>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</si>
  <si>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</si>
  <si>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</si>
  <si>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</si>
  <si>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</si>
  <si>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</si>
  <si>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</si>
  <si>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</si>
  <si>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</si>
  <si>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</si>
  <si>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</si>
  <si>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</si>
  <si>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</si>
  <si>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</si>
  <si>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</si>
  <si>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</si>
  <si>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</si>
  <si>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</si>
  <si>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</si>
  <si>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</si>
  <si>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</si>
  <si>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</si>
  <si>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</si>
  <si>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</si>
  <si>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</si>
  <si>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</si>
  <si>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</si>
  <si>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</si>
  <si>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</si>
  <si>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</si>
  <si>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</si>
  <si>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</si>
  <si>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</si>
  <si>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</si>
  <si>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</si>
  <si>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</si>
  <si>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</si>
  <si>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</si>
  <si>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</si>
  <si>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</si>
  <si>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</si>
  <si>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</si>
  <si>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</si>
  <si>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</si>
  <si>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</si>
  <si>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</si>
  <si>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</si>
  <si>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</si>
  <si>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</si>
  <si>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</si>
  <si>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</si>
  <si>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</si>
  <si>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</si>
  <si>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</si>
  <si>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</si>
  <si>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</si>
  <si>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</si>
  <si>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</si>
  <si>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</si>
  <si>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</si>
  <si>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</si>
  <si>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</si>
  <si>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</si>
  <si>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</si>
  <si>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</si>
  <si>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</si>
  <si>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</si>
  <si>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</si>
  <si>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</si>
  <si>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</si>
  <si>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</si>
  <si>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</si>
  <si>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</si>
  <si>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</si>
  <si>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</si>
  <si>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</si>
  <si>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</si>
  <si>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</si>
  <si>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</si>
  <si>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</si>
  <si>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</si>
  <si>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</si>
  <si>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</si>
  <si>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</si>
  <si>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</si>
  <si>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</si>
  <si>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</si>
  <si>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</si>
  <si>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</si>
  <si>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</si>
  <si>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</si>
  <si>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</si>
  <si>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</si>
  <si>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</si>
  <si>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</si>
  <si>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</si>
  <si>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</si>
  <si>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</si>
  <si>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</si>
  <si>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</si>
  <si>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</si>
  <si>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</si>
  <si>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</si>
  <si>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</si>
  <si>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</si>
  <si>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</si>
  <si>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</si>
  <si>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</si>
  <si>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</si>
  <si>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</si>
  <si>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</si>
  <si>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</si>
  <si>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</si>
  <si>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</si>
  <si>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</si>
  <si>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</si>
  <si>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</si>
  <si>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</si>
  <si>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</si>
  <si>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</si>
  <si>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</si>
  <si>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</si>
  <si>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</si>
  <si>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</si>
  <si>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</si>
  <si>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</si>
  <si>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</si>
  <si>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</si>
  <si>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</si>
  <si>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</si>
  <si>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</si>
  <si>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</si>
  <si>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</si>
  <si>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</si>
  <si>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</si>
  <si>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</si>
  <si>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</si>
  <si>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</si>
  <si>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</si>
  <si>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</si>
  <si>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</si>
  <si>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</si>
  <si>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</si>
  <si>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</si>
  <si>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</si>
  <si>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</si>
  <si>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</si>
  <si>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</si>
  <si>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</si>
  <si>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</si>
  <si>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</si>
  <si>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</si>
  <si>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</si>
  <si>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</si>
  <si>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</si>
  <si>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</si>
  <si>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</si>
  <si>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</si>
  <si>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</si>
  <si>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</si>
  <si>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</si>
  <si>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</si>
  <si>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</si>
  <si>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</si>
  <si>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</si>
  <si>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</si>
  <si>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</si>
  <si>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</si>
  <si>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</si>
  <si>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</si>
  <si>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</si>
  <si>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</si>
  <si>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</si>
  <si>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</si>
  <si>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</si>
  <si>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</si>
  <si>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</si>
  <si>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</si>
  <si>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</si>
  <si>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</si>
  <si>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</si>
  <si>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</si>
  <si>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</si>
  <si>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</si>
  <si>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</si>
  <si>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</si>
  <si>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</si>
  <si>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</si>
  <si>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</si>
  <si>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</si>
  <si>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</si>
  <si>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</si>
  <si>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</si>
  <si>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</si>
  <si>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</si>
  <si>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</si>
  <si>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</si>
  <si>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</si>
  <si>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</si>
  <si>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</si>
  <si>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</si>
  <si>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</si>
  <si>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</si>
  <si>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</si>
  <si>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</si>
  <si>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</si>
  <si>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</si>
  <si>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</si>
  <si>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</si>
  <si>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</si>
  <si>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</si>
  <si>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</si>
  <si>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</si>
  <si>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</si>
  <si>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</si>
  <si>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</si>
  <si>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</si>
  <si>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</si>
  <si>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</si>
  <si>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</si>
  <si>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</si>
  <si>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</si>
  <si>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</si>
  <si>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</si>
  <si>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</si>
  <si>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</si>
  <si>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</si>
  <si>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</si>
  <si>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</si>
  <si>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</si>
  <si>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</si>
  <si>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</si>
  <si>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</si>
  <si>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</si>
  <si>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</si>
  <si>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</si>
  <si>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</si>
  <si>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</si>
  <si>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</si>
  <si>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</si>
  <si>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</si>
  <si>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</si>
  <si>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</si>
  <si>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</si>
  <si>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</si>
  <si>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</si>
  <si>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</si>
  <si>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</si>
  <si>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</si>
  <si>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</si>
  <si>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</si>
  <si>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</si>
  <si>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</si>
  <si>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</si>
  <si>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</si>
  <si>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</si>
  <si>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</si>
  <si>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</si>
  <si>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</si>
  <si>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</si>
  <si>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</si>
  <si>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</si>
  <si>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</si>
  <si>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</si>
  <si>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</si>
  <si>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</si>
  <si>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</si>
  <si>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</si>
  <si>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</si>
  <si>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</si>
  <si>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</si>
  <si>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</si>
  <si>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</si>
  <si>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</si>
  <si>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</si>
  <si>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</si>
  <si>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</si>
  <si>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</si>
  <si>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</si>
  <si>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</si>
  <si>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</si>
  <si>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</si>
  <si>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</si>
  <si>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</si>
  <si>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</si>
  <si>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</si>
  <si>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</si>
  <si>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</si>
  <si>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</si>
  <si>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</si>
  <si>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</si>
  <si>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</si>
  <si>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</si>
  <si>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</si>
  <si>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</si>
  <si>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</si>
  <si>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</si>
  <si>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</si>
  <si>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</si>
  <si>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</si>
  <si>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</si>
  <si>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</si>
  <si>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</si>
  <si>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</si>
  <si>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</si>
  <si>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</si>
  <si>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</si>
  <si>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</si>
  <si>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</si>
  <si>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</si>
  <si>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</si>
  <si>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</si>
  <si>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</si>
  <si>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</si>
  <si>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</si>
  <si>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</si>
  <si>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</si>
  <si>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</si>
  <si>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</si>
  <si>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</si>
  <si>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</si>
  <si>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</si>
  <si>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</si>
  <si>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</si>
  <si>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</si>
  <si>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</si>
  <si>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</si>
  <si>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</si>
  <si>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</si>
  <si>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</si>
  <si>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</si>
  <si>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</si>
  <si>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</si>
  <si>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</si>
  <si>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</si>
  <si>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</si>
  <si>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</si>
  <si>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</si>
  <si>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</si>
  <si>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</si>
  <si>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</si>
  <si>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</si>
  <si>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</si>
  <si>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</si>
  <si>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</si>
  <si>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</si>
  <si>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</si>
  <si>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</si>
  <si>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</si>
  <si>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</si>
  <si>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</si>
  <si>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</si>
  <si>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</si>
  <si>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</si>
  <si>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</si>
  <si>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</si>
  <si>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</si>
  <si>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</si>
  <si>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</si>
  <si>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</si>
  <si>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</si>
  <si>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</si>
  <si>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</si>
  <si>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</si>
  <si>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</si>
  <si>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</si>
  <si>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</si>
  <si>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</si>
  <si>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</si>
  <si>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</si>
  <si>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</si>
  <si>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</si>
  <si>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</si>
  <si>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</si>
  <si>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</si>
  <si>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</si>
  <si>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</si>
  <si>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</si>
  <si>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</si>
  <si>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</si>
  <si>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</si>
  <si>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</si>
  <si>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</si>
  <si>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</si>
  <si>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</si>
  <si>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</si>
  <si>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</si>
  <si>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</si>
  <si>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</si>
  <si>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</si>
  <si>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</si>
  <si>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</si>
  <si>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</si>
  <si>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</si>
  <si>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</si>
  <si>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</si>
  <si>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</si>
  <si>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</si>
  <si>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</si>
  <si>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</si>
  <si>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</si>
  <si>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</si>
  <si>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</si>
  <si>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</si>
  <si>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</si>
  <si>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</si>
  <si>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</si>
  <si>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</si>
  <si>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</si>
  <si>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</si>
  <si>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</si>
  <si>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</si>
  <si>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</si>
  <si>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</si>
  <si>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</si>
  <si>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</si>
  <si>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</si>
  <si>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</si>
  <si>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</si>
  <si>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</si>
  <si>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</si>
  <si>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</si>
  <si>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</si>
  <si>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</si>
  <si>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</si>
  <si>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</si>
  <si>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</si>
  <si>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</si>
  <si>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</si>
  <si>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</si>
  <si>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</si>
  <si>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</si>
  <si>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</si>
  <si>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</si>
  <si>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</si>
  <si>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</si>
  <si>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</si>
  <si>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</si>
  <si>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</si>
  <si>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</si>
  <si>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</si>
  <si>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</si>
  <si>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</si>
  <si>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</si>
  <si>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</si>
  <si>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</si>
  <si>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</si>
  <si>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</si>
  <si>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</si>
  <si>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</si>
  <si>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</si>
  <si>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</si>
  <si>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</si>
  <si>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</si>
  <si>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</si>
  <si>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</si>
  <si>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</si>
  <si>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</si>
  <si>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</si>
  <si>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</si>
  <si>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</si>
  <si>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</si>
  <si>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</si>
  <si>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</si>
  <si>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</si>
  <si>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</si>
  <si>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</si>
  <si>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</si>
  <si>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</si>
  <si>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</si>
  <si>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</si>
  <si>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</si>
  <si>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</si>
  <si>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</si>
  <si>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</si>
  <si>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</si>
  <si>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</si>
  <si>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</si>
  <si>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</si>
  <si>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</si>
  <si>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</si>
  <si>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</si>
  <si>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</si>
  <si>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</si>
  <si>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</si>
  <si>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</si>
  <si>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</si>
  <si>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</si>
  <si>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</si>
  <si>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</si>
  <si>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</si>
  <si>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</si>
  <si>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</si>
  <si>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</si>
  <si>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</si>
  <si>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</si>
  <si>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</si>
  <si>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</si>
  <si>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</si>
  <si>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</si>
  <si>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</si>
  <si>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</si>
  <si>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</si>
  <si>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</si>
  <si>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</si>
  <si>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</si>
  <si>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</si>
  <si>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</si>
  <si>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</si>
  <si>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</si>
  <si>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</si>
  <si>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</si>
  <si>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</si>
  <si>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</si>
  <si>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</si>
  <si>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</si>
  <si>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</si>
  <si>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</si>
  <si>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</si>
  <si>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</si>
  <si>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</si>
  <si>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</si>
  <si>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</si>
  <si>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</si>
  <si>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</si>
  <si>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</si>
  <si>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</si>
  <si>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</si>
  <si>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</si>
  <si>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</si>
  <si>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</si>
  <si>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</si>
  <si>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</si>
  <si>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</si>
  <si>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</si>
  <si>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</si>
  <si>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</si>
  <si>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</si>
  <si>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</si>
  <si>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</si>
  <si>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</si>
  <si>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</si>
  <si>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</si>
  <si>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</si>
  <si>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</si>
  <si>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</si>
  <si>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</si>
  <si>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</si>
  <si>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</si>
  <si>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</si>
  <si>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</si>
  <si>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</si>
  <si>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</si>
  <si>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</si>
  <si>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</si>
  <si>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</si>
  <si>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</si>
  <si>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</si>
  <si>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</si>
  <si>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</si>
  <si>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</si>
  <si>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</si>
  <si>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</si>
  <si>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</si>
  <si>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</si>
  <si>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</si>
  <si>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</si>
  <si>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</si>
  <si>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</si>
  <si>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</si>
  <si>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</si>
  <si>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</si>
  <si>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</si>
  <si>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</si>
  <si>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</si>
  <si>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</si>
  <si>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</si>
  <si>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</si>
  <si>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</si>
  <si>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</si>
  <si>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</si>
  <si>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</si>
  <si>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</si>
  <si>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</si>
  <si>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</si>
  <si>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</si>
  <si>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</si>
  <si>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</si>
  <si>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</si>
  <si>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</si>
  <si>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</si>
  <si>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</si>
  <si>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</si>
  <si>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</si>
  <si>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</si>
  <si>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</si>
  <si>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</si>
  <si>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</si>
  <si>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</si>
  <si>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</si>
  <si>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</si>
  <si>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</si>
  <si>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</si>
  <si>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</si>
  <si>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</si>
  <si>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</si>
  <si>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</si>
  <si>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</si>
  <si>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</si>
  <si>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</si>
  <si>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</si>
  <si>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</si>
  <si>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</si>
  <si>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</si>
  <si>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</si>
  <si>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</si>
  <si>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</si>
  <si>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</si>
  <si>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</si>
  <si>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</si>
  <si>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</si>
  <si>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</si>
  <si>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</si>
  <si>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</si>
  <si>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</si>
  <si>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</si>
  <si>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</si>
  <si>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</si>
  <si>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</si>
  <si>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</si>
  <si>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</si>
  <si>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</si>
  <si>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</si>
  <si>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</si>
  <si>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</si>
  <si>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</si>
  <si>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</si>
  <si>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</si>
  <si>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</si>
  <si>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</si>
  <si>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</si>
  <si>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</si>
  <si>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</si>
  <si>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</si>
  <si>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</si>
  <si>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</si>
  <si>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</si>
  <si>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</si>
  <si>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</si>
  <si>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</si>
  <si>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</si>
  <si>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</si>
  <si>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</si>
  <si>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</si>
  <si>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</si>
  <si>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</si>
  <si>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</si>
  <si>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</si>
  <si>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</si>
  <si>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</si>
  <si>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</si>
  <si>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</si>
  <si>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</si>
  <si>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</si>
  <si>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</si>
  <si>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</si>
  <si>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</si>
  <si>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</si>
  <si>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</si>
  <si>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</si>
  <si>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</si>
  <si>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</si>
  <si>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</si>
  <si>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</si>
  <si>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</si>
  <si>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</si>
  <si>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</si>
  <si>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</si>
  <si>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</si>
  <si>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</si>
  <si>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</si>
  <si>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</si>
  <si>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</si>
  <si>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</si>
  <si>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</si>
  <si>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</si>
  <si>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</si>
  <si>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</si>
  <si>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</si>
  <si>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</si>
  <si>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</si>
  <si>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</si>
  <si>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</si>
  <si>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</si>
  <si>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</si>
  <si>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</si>
  <si>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</si>
  <si>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</si>
  <si>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</si>
  <si>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</si>
  <si>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</si>
  <si>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</si>
  <si>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</si>
  <si>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</si>
  <si>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</si>
  <si>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</si>
  <si>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</si>
  <si>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</si>
  <si>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</si>
  <si>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</si>
  <si>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</si>
  <si>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</si>
  <si>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</si>
  <si>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</si>
  <si>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</si>
  <si>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</si>
  <si>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</si>
  <si>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</si>
  <si>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</si>
  <si>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</si>
  <si>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</si>
  <si>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</si>
  <si>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</si>
  <si>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</si>
  <si>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</si>
  <si>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</si>
  <si>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</si>
  <si>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</si>
  <si>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</si>
  <si>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</si>
  <si>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</si>
  <si>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</si>
  <si>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</si>
  <si>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</si>
  <si>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</si>
  <si>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</si>
  <si>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</si>
  <si>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</si>
  <si>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</si>
  <si>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</si>
  <si>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</si>
  <si>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</si>
  <si>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</si>
  <si>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</si>
  <si>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</si>
  <si>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</si>
  <si>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</si>
  <si>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</si>
  <si>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</si>
  <si>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</si>
  <si>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</si>
  <si>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</si>
  <si>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</si>
  <si>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</si>
  <si>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</si>
  <si>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</si>
  <si>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</si>
  <si>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</si>
  <si>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</si>
  <si>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</si>
  <si>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</si>
  <si>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</si>
  <si>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</si>
  <si>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</si>
  <si>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</si>
  <si>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</si>
  <si>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</si>
  <si>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</si>
  <si>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</si>
  <si>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</si>
  <si>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</si>
  <si>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</si>
  <si>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</si>
  <si>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</si>
  <si>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</si>
  <si>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</si>
  <si>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</si>
  <si>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</si>
  <si>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</si>
  <si>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</si>
  <si>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</si>
  <si>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</si>
  <si>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</si>
  <si>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</si>
  <si>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</si>
  <si>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</si>
  <si>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</si>
  <si>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</si>
  <si>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</si>
  <si>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</si>
  <si>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</si>
  <si>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</si>
  <si>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</si>
  <si>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</si>
  <si>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</si>
  <si>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</si>
  <si>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</si>
  <si>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</si>
  <si>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</si>
  <si>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</si>
  <si>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</si>
  <si>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</si>
  <si>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</si>
  <si>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</si>
  <si>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</si>
  <si>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</si>
  <si>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</si>
  <si>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</si>
  <si>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</si>
  <si>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</si>
  <si>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</si>
  <si>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</si>
  <si>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</si>
  <si>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</si>
  <si>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</si>
  <si>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</si>
  <si>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</si>
  <si>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</si>
  <si>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</si>
  <si>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</si>
  <si>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</si>
  <si>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</si>
  <si>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</si>
  <si>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</si>
  <si>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</si>
  <si>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</si>
  <si>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</si>
  <si>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</si>
  <si>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</si>
  <si>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</si>
  <si>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</si>
  <si>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</si>
  <si>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</si>
  <si>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</si>
  <si>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</si>
  <si>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</si>
  <si>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</si>
  <si>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</si>
  <si>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</si>
  <si>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</si>
  <si>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</si>
  <si>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</si>
  <si>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</si>
  <si>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</si>
  <si>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</si>
  <si>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</si>
  <si>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</si>
  <si>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</si>
  <si>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</si>
  <si>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</si>
  <si>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</si>
  <si>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</si>
  <si>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</si>
  <si>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</si>
  <si>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</si>
  <si>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</si>
  <si>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</si>
  <si>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</si>
  <si>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</si>
  <si>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</si>
  <si>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</si>
  <si>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</si>
  <si>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</si>
  <si>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</si>
  <si>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</si>
  <si>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</si>
  <si>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</si>
  <si>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</si>
  <si>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</si>
  <si>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</si>
  <si>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</si>
  <si>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</si>
  <si>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</si>
  <si>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</si>
  <si>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</si>
  <si>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</si>
  <si>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</si>
  <si>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</si>
  <si>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</si>
  <si>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</si>
  <si>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</si>
  <si>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</si>
  <si>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</si>
  <si>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</si>
  <si>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</si>
  <si>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</si>
  <si>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</si>
  <si>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</si>
  <si>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</si>
  <si>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</si>
  <si>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</si>
  <si>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</si>
  <si>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</si>
  <si>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</si>
  <si>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</si>
  <si>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</si>
  <si>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</si>
  <si>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</si>
  <si>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</si>
  <si>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</si>
  <si>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</si>
  <si>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</si>
  <si>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</si>
  <si>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</si>
  <si>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</si>
  <si>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</si>
  <si>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</si>
  <si>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</si>
  <si>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</si>
  <si>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</si>
  <si>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</si>
  <si>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</si>
  <si>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</si>
  <si>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</si>
  <si>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</si>
  <si>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</si>
  <si>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</si>
  <si>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</si>
  <si>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</si>
  <si>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</si>
  <si>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</si>
  <si>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</si>
  <si>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</si>
  <si>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</si>
  <si>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</si>
  <si>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</si>
  <si>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</si>
  <si>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</si>
  <si>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</si>
  <si>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</si>
  <si>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</si>
  <si>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</si>
  <si>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</si>
  <si>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</si>
  <si>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</si>
  <si>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</si>
  <si>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</si>
  <si>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</si>
  <si>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</si>
  <si>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</si>
  <si>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</si>
  <si>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</si>
  <si>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</si>
  <si>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</si>
  <si>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</si>
  <si>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</si>
  <si>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</si>
  <si>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</si>
  <si>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</si>
  <si>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</si>
  <si>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</si>
  <si>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</si>
  <si>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</si>
  <si>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</si>
  <si>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</si>
  <si>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</si>
  <si>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</si>
  <si>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</si>
  <si>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</si>
  <si>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</si>
  <si>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</si>
  <si>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</si>
  <si>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</si>
  <si>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</si>
  <si>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</si>
  <si>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</si>
  <si>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</si>
  <si>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</si>
  <si>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</si>
  <si>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</si>
  <si>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</si>
  <si>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</si>
  <si>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</si>
  <si>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</si>
  <si>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</si>
  <si>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</si>
  <si>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</si>
  <si>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</si>
  <si>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</si>
  <si>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</si>
  <si>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</si>
  <si>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</si>
  <si>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</si>
  <si>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</si>
  <si>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</si>
  <si>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</si>
  <si>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</si>
  <si>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</si>
  <si>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</si>
  <si>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</si>
  <si>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</si>
  <si>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</si>
  <si>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</si>
  <si>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</si>
  <si>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</si>
  <si>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</si>
  <si>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</si>
  <si>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</si>
  <si>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</si>
  <si>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</si>
  <si>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</si>
  <si>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</si>
  <si>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</si>
  <si>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</si>
  <si>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</si>
  <si>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</si>
  <si>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</si>
  <si>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</si>
  <si>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</si>
  <si>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</si>
  <si>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</si>
  <si>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</si>
  <si>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</si>
  <si>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</si>
  <si>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</si>
  <si>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</si>
  <si>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</si>
  <si>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</si>
  <si>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</si>
  <si>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</si>
  <si>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</si>
  <si>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</si>
  <si>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</si>
  <si>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</si>
  <si>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</si>
  <si>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</si>
  <si>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</si>
  <si>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</si>
  <si>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</si>
  <si>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</si>
  <si>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</si>
  <si>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</si>
  <si>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</si>
  <si>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</si>
  <si>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</si>
  <si>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</si>
  <si>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</si>
  <si>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</si>
  <si>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</si>
  <si>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</si>
  <si>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</si>
  <si>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</si>
  <si>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</si>
  <si>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</si>
  <si>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</si>
  <si>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</si>
  <si>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</si>
  <si>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</si>
  <si>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</si>
  <si>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</si>
  <si>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</si>
  <si>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</si>
  <si>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</si>
  <si>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</si>
  <si>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</si>
  <si>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</si>
  <si>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</si>
  <si>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</si>
  <si>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</si>
  <si>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</si>
  <si>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</si>
  <si>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</si>
  <si>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</si>
  <si>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</si>
  <si>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</si>
  <si>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</si>
  <si>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</si>
  <si>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</si>
  <si>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</si>
  <si>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</si>
  <si>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</si>
  <si>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</si>
  <si>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</si>
  <si>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</si>
  <si>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</si>
  <si>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</si>
  <si>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</si>
  <si>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</si>
  <si>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</si>
  <si>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</si>
  <si>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</si>
  <si>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</si>
  <si>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</si>
  <si>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</si>
  <si>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</si>
  <si>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</si>
  <si>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</si>
  <si>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</si>
  <si>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</si>
  <si>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</si>
  <si>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</si>
  <si>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</si>
  <si>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</si>
  <si>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</si>
  <si>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</si>
  <si>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</si>
  <si>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</si>
  <si>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</si>
  <si>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</si>
  <si>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</si>
  <si>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</si>
  <si>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</si>
  <si>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</si>
  <si>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</si>
  <si>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</si>
  <si>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</si>
  <si>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</si>
  <si>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</si>
  <si>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</si>
  <si>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</si>
  <si>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</si>
  <si>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</si>
  <si>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</si>
  <si>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</si>
  <si>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</si>
  <si>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</si>
  <si>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</si>
  <si>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</si>
  <si>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</si>
  <si>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</si>
  <si>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</si>
  <si>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</si>
  <si>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</si>
  <si>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</si>
  <si>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</si>
  <si>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</si>
  <si>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</si>
  <si>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</si>
  <si>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</si>
  <si>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</si>
  <si>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</si>
  <si>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</si>
  <si>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</si>
  <si>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</si>
  <si>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</si>
  <si>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</si>
  <si>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</si>
  <si>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</si>
  <si>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</si>
  <si>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</si>
  <si>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</si>
  <si>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</si>
  <si>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</si>
  <si>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</si>
  <si>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</si>
  <si>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</si>
  <si>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</si>
  <si>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</si>
  <si>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</si>
  <si>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</si>
  <si>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</si>
  <si>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</si>
  <si>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</si>
  <si>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</si>
  <si>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</si>
  <si>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</si>
  <si>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</si>
  <si>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</si>
  <si>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</si>
  <si>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</si>
  <si>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</si>
  <si>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</si>
  <si>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</si>
  <si>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</si>
  <si>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</si>
  <si>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</si>
  <si>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</si>
  <si>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</si>
  <si>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</si>
  <si>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</si>
  <si>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</si>
  <si>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</si>
  <si>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</si>
  <si>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</si>
  <si>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</si>
  <si>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</si>
  <si>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</si>
  <si>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</si>
  <si>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</si>
  <si>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</si>
  <si>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</si>
  <si>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</si>
  <si>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</si>
  <si>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</si>
  <si>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</si>
  <si>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</si>
  <si>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</si>
  <si>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</si>
  <si>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</si>
  <si>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</si>
  <si>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</si>
  <si>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</si>
  <si>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</si>
  <si>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</si>
  <si>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</si>
  <si>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</si>
  <si>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</si>
  <si>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</si>
  <si>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</si>
  <si>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</si>
  <si>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</si>
  <si>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</si>
  <si>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</si>
  <si>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</si>
  <si>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</si>
  <si>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</si>
  <si>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</si>
  <si>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</si>
  <si>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</si>
  <si>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</si>
  <si>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</si>
  <si>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</si>
  <si>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</si>
  <si>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</si>
  <si>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</si>
  <si>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</si>
  <si>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</si>
  <si>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</si>
  <si>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</si>
  <si>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</si>
  <si>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</si>
  <si>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</si>
  <si>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</si>
  <si>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</si>
  <si>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</si>
  <si>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</si>
  <si>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</si>
  <si>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</si>
  <si>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</si>
  <si>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</si>
  <si>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</si>
  <si>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</si>
  <si>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</si>
  <si>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</si>
  <si>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</si>
  <si>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</si>
  <si>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</si>
  <si>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</si>
  <si>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</si>
  <si>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</si>
  <si>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</si>
  <si>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</si>
  <si>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</si>
  <si>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</si>
  <si>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</si>
  <si>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</si>
  <si>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</si>
  <si>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</si>
  <si>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</si>
  <si>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</si>
  <si>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</si>
  <si>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</si>
  <si>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</si>
  <si>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</si>
  <si>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</si>
  <si>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</si>
  <si>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</si>
  <si>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</si>
  <si>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</si>
  <si>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</si>
  <si>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</si>
  <si>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</si>
  <si>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</si>
  <si>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</si>
  <si>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</si>
  <si>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</si>
  <si>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</si>
  <si>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</si>
  <si>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</si>
  <si>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</si>
  <si>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</si>
  <si>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</si>
  <si>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</si>
  <si>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</si>
  <si>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</si>
  <si>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</si>
  <si>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</si>
  <si>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</si>
  <si>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</si>
  <si>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</si>
  <si>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</si>
  <si>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</si>
  <si>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</si>
  <si>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</si>
  <si>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</si>
  <si>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</si>
  <si>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</si>
  <si>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</si>
  <si>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</si>
  <si>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</si>
  <si>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</si>
  <si>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</si>
  <si>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</si>
  <si>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</si>
  <si>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</si>
  <si>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</si>
  <si>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</si>
  <si>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</si>
  <si>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</si>
  <si>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</si>
  <si>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</si>
  <si>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</si>
  <si>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</si>
  <si>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</si>
  <si>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</si>
  <si>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</si>
  <si>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</si>
  <si>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</si>
  <si>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</si>
  <si>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</si>
  <si>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</si>
  <si>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</si>
  <si>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</si>
  <si>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</si>
  <si>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</si>
  <si>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</si>
  <si>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</si>
  <si>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</si>
  <si>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</si>
  <si>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</si>
  <si>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</si>
  <si>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</si>
  <si>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</si>
  <si>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</si>
  <si>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</si>
  <si>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</si>
  <si>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</si>
  <si>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</si>
  <si>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</si>
  <si>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</si>
  <si>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</si>
  <si>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</si>
  <si>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</si>
  <si>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</si>
  <si>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</si>
  <si>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</si>
  <si>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</si>
  <si>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</si>
  <si>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</si>
  <si>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</si>
  <si>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</si>
  <si>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</si>
  <si>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</si>
  <si>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</si>
  <si>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</si>
  <si>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</si>
  <si>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</si>
  <si>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</si>
  <si>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</si>
  <si>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</si>
  <si>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</si>
  <si>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</si>
  <si>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</si>
  <si>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</si>
  <si>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</si>
  <si>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</si>
  <si>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</si>
  <si>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</si>
  <si>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</si>
  <si>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</si>
  <si>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</si>
  <si>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</si>
  <si>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</si>
  <si>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</si>
  <si>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</si>
  <si>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</si>
  <si>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</si>
  <si>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</si>
  <si>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</si>
  <si>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</si>
  <si>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</si>
  <si>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</si>
  <si>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</si>
  <si>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</si>
  <si>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</si>
  <si>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</si>
  <si>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</si>
  <si>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</si>
  <si>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</si>
  <si>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</si>
  <si>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</si>
  <si>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</si>
  <si>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</si>
  <si>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</si>
  <si>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</si>
  <si>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</si>
  <si>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</si>
  <si>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</si>
  <si>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</si>
  <si>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</si>
  <si>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</si>
  <si>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</si>
  <si>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</si>
  <si>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</si>
  <si>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</si>
  <si>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</si>
  <si>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</si>
  <si>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</si>
  <si>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</si>
  <si>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</si>
  <si>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</si>
  <si>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</si>
  <si>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</si>
  <si>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</si>
  <si>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</si>
  <si>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</si>
  <si>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</si>
  <si>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</si>
  <si>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</si>
  <si>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</si>
  <si>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</si>
  <si>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</si>
  <si>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</si>
  <si>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</si>
  <si>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</si>
  <si>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</si>
  <si>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</si>
  <si>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</si>
  <si>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</si>
  <si>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</si>
  <si>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</si>
  <si>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</si>
  <si>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</si>
  <si>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</si>
  <si>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</si>
  <si>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</si>
  <si>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</si>
  <si>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</si>
  <si>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</si>
  <si>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</si>
  <si>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</si>
  <si>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</si>
  <si>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</si>
  <si>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</si>
  <si>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</si>
  <si>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</si>
  <si>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</si>
  <si>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</si>
  <si>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</si>
  <si>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</si>
  <si>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</si>
  <si>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</si>
  <si>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</si>
  <si>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</si>
  <si>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</si>
  <si>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</si>
  <si>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</si>
  <si>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</si>
  <si>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</si>
  <si>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</si>
  <si>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</si>
  <si>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</si>
  <si>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</si>
  <si>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</si>
  <si>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</si>
  <si>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</si>
  <si>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</si>
  <si>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</si>
  <si>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</si>
  <si>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</si>
  <si>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</si>
  <si>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</si>
  <si>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</si>
  <si>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</si>
  <si>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</si>
  <si>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</si>
  <si>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</si>
  <si>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</si>
  <si>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</si>
  <si>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</si>
  <si>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</si>
  <si>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</si>
  <si>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</si>
  <si>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</si>
  <si>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</si>
  <si>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</si>
  <si>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</si>
  <si>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</si>
  <si>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</si>
  <si>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</si>
  <si>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</si>
  <si>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</si>
  <si>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</si>
  <si>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</si>
  <si>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</si>
  <si>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</si>
  <si>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</si>
  <si>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</si>
  <si>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</si>
  <si>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</si>
  <si>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</si>
  <si>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</si>
  <si>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</si>
  <si>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</si>
  <si>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</si>
  <si>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</si>
  <si>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</si>
  <si>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</si>
  <si>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</si>
  <si>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</si>
  <si>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</si>
  <si>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</si>
  <si>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</si>
  <si>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</si>
  <si>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</si>
  <si>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</si>
  <si>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</si>
  <si>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</si>
  <si>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</si>
  <si>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</si>
  <si>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</si>
  <si>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</si>
  <si>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</si>
  <si>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</si>
  <si>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</si>
  <si>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</si>
  <si>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</si>
  <si>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</si>
  <si>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</si>
  <si>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</si>
  <si>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</si>
  <si>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</si>
  <si>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</si>
  <si>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</si>
  <si>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</si>
  <si>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</si>
  <si>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</si>
  <si>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</si>
  <si>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</si>
  <si>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</si>
  <si>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</si>
  <si>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</si>
  <si>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</si>
  <si>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</si>
  <si>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</si>
  <si>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</si>
  <si>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</si>
  <si>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</si>
  <si>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</si>
  <si>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</si>
  <si>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</si>
  <si>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</si>
  <si>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</si>
  <si>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</si>
  <si>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</si>
  <si>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</si>
  <si>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</si>
  <si>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</si>
  <si>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</si>
  <si>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</si>
  <si>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</si>
  <si>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</si>
  <si>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</si>
  <si>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</si>
  <si>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</si>
  <si>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</si>
  <si>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</si>
  <si>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</si>
  <si>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</si>
  <si>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</si>
  <si>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</si>
  <si>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</si>
  <si>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</si>
  <si>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</si>
  <si>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</si>
  <si>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</si>
  <si>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</si>
  <si>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</si>
  <si>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</si>
  <si>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</si>
  <si>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</si>
  <si>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</si>
  <si>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</si>
  <si>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</si>
  <si>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</si>
  <si>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</si>
  <si>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</si>
  <si>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</si>
  <si>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</si>
  <si>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</si>
  <si>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</si>
  <si>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</si>
  <si>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</si>
  <si>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</si>
  <si>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</si>
  <si>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</si>
  <si>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</si>
  <si>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</si>
  <si>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</si>
  <si>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</si>
  <si>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</si>
  <si>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</si>
  <si>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</si>
  <si>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</si>
  <si>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</si>
  <si>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</si>
  <si>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</si>
  <si>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</si>
  <si>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</si>
  <si>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</si>
  <si>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</si>
  <si>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</si>
  <si>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</si>
  <si>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</si>
  <si>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</si>
  <si>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</si>
  <si>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</si>
  <si>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</si>
  <si>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</si>
  <si>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</si>
  <si>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</si>
  <si>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</si>
  <si>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</si>
  <si>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</si>
  <si>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</si>
  <si>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</si>
  <si>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</si>
  <si>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</si>
  <si>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</si>
  <si>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</si>
  <si>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</si>
  <si>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</si>
  <si>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</si>
  <si>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</si>
  <si>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</si>
  <si>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</si>
  <si>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</si>
  <si>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</si>
  <si>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</si>
  <si>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</si>
  <si>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</si>
  <si>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</si>
  <si>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</si>
  <si>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</si>
  <si>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</si>
  <si>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</si>
  <si>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</si>
  <si>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</si>
  <si>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</si>
  <si>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</si>
  <si>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</si>
  <si>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</si>
  <si>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</si>
  <si>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</si>
  <si>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</si>
  <si>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</si>
  <si>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</si>
  <si>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</si>
  <si>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</si>
  <si>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</si>
  <si>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</si>
  <si>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</si>
  <si>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</si>
  <si>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</si>
  <si>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</si>
  <si>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</si>
  <si>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</si>
  <si>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</si>
  <si>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</si>
  <si>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</si>
  <si>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</si>
  <si>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</si>
  <si>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</si>
  <si>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</si>
  <si>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</si>
  <si>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</si>
  <si>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</si>
  <si>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</si>
  <si>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</si>
  <si>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</si>
  <si>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</si>
  <si>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</si>
  <si>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</si>
  <si>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</si>
  <si>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</si>
  <si>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</si>
  <si>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</si>
  <si>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</si>
  <si>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</si>
  <si>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</si>
  <si>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</si>
  <si>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</si>
  <si>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</si>
  <si>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</si>
  <si>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</si>
  <si>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</si>
  <si>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</si>
  <si>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</si>
  <si>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</si>
  <si>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</si>
  <si>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</si>
  <si>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</si>
  <si>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</si>
  <si>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</si>
  <si>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</si>
  <si>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</si>
  <si>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</si>
  <si>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</si>
  <si>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</si>
  <si>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</si>
  <si>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</si>
  <si>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</si>
  <si>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</si>
  <si>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</si>
  <si>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</si>
  <si>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</si>
  <si>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</si>
  <si>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</si>
  <si>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</si>
  <si>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</si>
  <si>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</si>
  <si>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</si>
  <si>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</si>
  <si>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</si>
  <si>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</si>
  <si>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</si>
  <si>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</si>
  <si>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</si>
  <si>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</si>
  <si>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</si>
  <si>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</si>
  <si>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</si>
  <si>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</si>
  <si>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</si>
  <si>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</si>
  <si>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</si>
  <si>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</si>
  <si>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</si>
  <si>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</si>
  <si>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</si>
  <si>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</si>
  <si>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</si>
  <si>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</si>
  <si>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</si>
  <si>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</si>
  <si>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</si>
  <si>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</si>
  <si>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</si>
  <si>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</si>
  <si>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</si>
  <si>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</si>
  <si>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</si>
  <si>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</si>
  <si>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</si>
  <si>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</si>
  <si>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</si>
  <si>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</si>
  <si>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</si>
  <si>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</si>
  <si>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</si>
  <si>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</si>
  <si>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</si>
  <si>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</si>
  <si>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</si>
  <si>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</si>
  <si>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</si>
  <si>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</si>
  <si>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</si>
  <si>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</si>
  <si>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</si>
  <si>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</si>
  <si>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</si>
  <si>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</si>
  <si>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</si>
  <si>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</si>
  <si>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</si>
  <si>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</si>
  <si>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</si>
  <si>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</si>
  <si>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</si>
  <si>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</si>
  <si>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</si>
  <si>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</si>
  <si>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</si>
  <si>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</si>
  <si>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</si>
  <si>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</si>
  <si>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</si>
  <si>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</si>
  <si>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</si>
  <si>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</si>
  <si>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</si>
  <si>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</si>
  <si>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</si>
  <si>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</si>
  <si>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</si>
  <si>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</si>
  <si>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</si>
  <si>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</si>
  <si>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</si>
  <si>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</si>
  <si>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</si>
  <si>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</si>
  <si>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</si>
  <si>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</si>
  <si>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</si>
  <si>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</si>
  <si>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</si>
  <si>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</si>
  <si>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</si>
  <si>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</si>
  <si>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</si>
  <si>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</si>
  <si>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</si>
  <si>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</si>
  <si>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</si>
  <si>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</si>
  <si>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</si>
  <si>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</si>
  <si>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</si>
  <si>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</si>
  <si>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</si>
  <si>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</si>
  <si>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</si>
  <si>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</si>
  <si>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</si>
  <si>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</si>
  <si>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</si>
  <si>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</si>
  <si>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</si>
  <si>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</si>
  <si>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</si>
  <si>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</si>
  <si>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</si>
  <si>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</si>
  <si>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</si>
  <si>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</si>
  <si>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</si>
  <si>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</si>
  <si>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</si>
  <si>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</si>
  <si>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</si>
  <si>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</si>
  <si>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</si>
  <si>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</si>
  <si>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</si>
  <si>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</si>
  <si>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</si>
  <si>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</si>
  <si>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</si>
  <si>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</si>
  <si>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</si>
  <si>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</si>
  <si>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</si>
  <si>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</si>
  <si>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</si>
  <si>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</si>
  <si>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</si>
  <si>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</si>
  <si>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</si>
  <si>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</si>
  <si>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</si>
  <si>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</si>
  <si>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</si>
  <si>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</si>
  <si>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</si>
  <si>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</si>
  <si>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</si>
  <si>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</si>
  <si>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</si>
  <si>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</si>
  <si>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</si>
  <si>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</si>
  <si>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</si>
  <si>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</si>
  <si>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</si>
  <si>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</si>
  <si>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</si>
  <si>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</si>
  <si>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</si>
  <si>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</si>
  <si>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</si>
  <si>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</si>
  <si>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</si>
  <si>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</si>
  <si>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</si>
  <si>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</si>
  <si>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</si>
  <si>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</si>
  <si>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</si>
  <si>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</si>
  <si>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</si>
  <si>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</si>
  <si>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</si>
  <si>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</si>
  <si>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</si>
  <si>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</si>
  <si>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</si>
  <si>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</si>
  <si>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</si>
  <si>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</si>
  <si>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</si>
  <si>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</si>
  <si>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</si>
  <si>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</si>
  <si>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</si>
  <si>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</si>
  <si>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</si>
  <si>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</si>
  <si>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</si>
  <si>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</si>
  <si>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</si>
  <si>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</si>
  <si>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</si>
  <si>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</si>
  <si>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</si>
  <si>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</si>
  <si>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</si>
  <si>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</si>
  <si>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</si>
  <si>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</si>
  <si>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</si>
  <si>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</si>
  <si>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</si>
  <si>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</si>
  <si>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</si>
  <si>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</si>
  <si>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</si>
  <si>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</si>
  <si>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</si>
  <si>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</si>
  <si>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</si>
  <si>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</si>
  <si>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</si>
  <si>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</si>
  <si>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</si>
  <si>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</si>
  <si>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</si>
  <si>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</si>
  <si>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</si>
  <si>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</si>
  <si>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</si>
  <si>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</si>
  <si>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</si>
  <si>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</si>
  <si>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</si>
  <si>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</si>
  <si>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</si>
  <si>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</si>
  <si>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</si>
  <si>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</si>
  <si>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</si>
  <si>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</si>
  <si>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</si>
  <si>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</si>
  <si>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</si>
  <si>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</si>
  <si>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</si>
  <si>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</si>
  <si>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</si>
  <si>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</si>
  <si>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</si>
  <si>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</si>
  <si>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</si>
  <si>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</si>
  <si>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</si>
  <si>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</si>
  <si>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</si>
  <si>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</si>
  <si>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</si>
  <si>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</si>
  <si>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</si>
  <si>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</si>
  <si>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</si>
  <si>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</si>
  <si>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</si>
  <si>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</si>
  <si>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</si>
  <si>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</si>
  <si>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</si>
  <si>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</si>
  <si>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</si>
  <si>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</si>
  <si>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</si>
  <si>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</si>
  <si>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</si>
  <si>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</si>
  <si>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</si>
  <si>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</si>
  <si>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</si>
  <si>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</si>
  <si>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</si>
  <si>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</si>
  <si>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</si>
  <si>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</si>
  <si>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</si>
  <si>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</si>
  <si>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</si>
  <si>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</si>
  <si>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</si>
  <si>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</si>
  <si>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</si>
  <si>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</si>
  <si>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</si>
  <si>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</si>
  <si>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</si>
  <si>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</si>
  <si>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</si>
  <si>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</si>
  <si>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</si>
  <si>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</si>
  <si>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</si>
  <si>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</si>
  <si>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</si>
  <si>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</si>
  <si>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</si>
  <si>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</si>
  <si>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</si>
  <si>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</si>
  <si>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</si>
  <si>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</si>
  <si>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</si>
  <si>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</si>
  <si>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</si>
  <si>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</si>
  <si>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</si>
  <si>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</si>
  <si>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</si>
  <si>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</si>
  <si>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</si>
  <si>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</si>
  <si>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</si>
  <si>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</si>
  <si>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</si>
  <si>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</si>
  <si>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</si>
  <si>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</si>
  <si>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</si>
  <si>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</si>
  <si>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</si>
  <si>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</si>
  <si>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</si>
  <si>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</si>
  <si>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</si>
  <si>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</si>
  <si>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</si>
  <si>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</si>
  <si>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</si>
  <si>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</si>
  <si>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</si>
  <si>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</si>
  <si>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</si>
  <si>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</si>
  <si>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</si>
  <si>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</si>
  <si>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</si>
  <si>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</si>
  <si>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</si>
  <si>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</si>
  <si>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</si>
  <si>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</si>
  <si>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</si>
  <si>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</si>
  <si>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</si>
  <si>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</si>
  <si>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</si>
  <si>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</si>
  <si>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</si>
  <si>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</si>
  <si>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</si>
  <si>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</si>
  <si>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</si>
  <si>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</si>
  <si>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</si>
  <si>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</si>
  <si>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</si>
  <si>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</si>
  <si>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</si>
  <si>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</si>
  <si>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</si>
  <si>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</si>
  <si>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</si>
  <si>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</si>
  <si>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</si>
  <si>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</si>
  <si>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</si>
  <si>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</si>
  <si>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</si>
  <si>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</si>
  <si>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</si>
  <si>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</si>
  <si>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</si>
  <si>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</si>
  <si>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</si>
  <si>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</si>
  <si>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</si>
  <si>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</si>
  <si>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</si>
  <si>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</si>
  <si>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</si>
  <si>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</si>
  <si>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</si>
  <si>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</si>
  <si>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</si>
  <si>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</si>
  <si>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</si>
  <si>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</si>
  <si>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</si>
  <si>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</si>
  <si>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</si>
  <si>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</si>
  <si>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</si>
  <si>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</si>
  <si>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</si>
  <si>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</si>
  <si>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</si>
  <si>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</si>
  <si>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</si>
  <si>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</si>
  <si>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</si>
  <si>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</si>
  <si>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</si>
  <si>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</si>
  <si>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</si>
  <si>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</si>
  <si>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</si>
  <si>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</si>
  <si>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</si>
  <si>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</si>
  <si>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</si>
  <si>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</si>
  <si>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</si>
  <si>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</si>
  <si>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</si>
  <si>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</si>
  <si>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</si>
  <si>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</si>
  <si>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</si>
  <si>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</si>
  <si>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</si>
  <si>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</si>
  <si>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</si>
  <si>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</si>
  <si>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</si>
  <si>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</si>
  <si>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</si>
  <si>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</si>
  <si>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</si>
  <si>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</si>
  <si>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</si>
  <si>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</si>
  <si>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</si>
  <si>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</si>
  <si>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</si>
  <si>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</si>
  <si>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</si>
  <si>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</si>
  <si>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</si>
  <si>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</si>
  <si>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</si>
  <si>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</si>
  <si>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</si>
  <si>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</si>
  <si>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</si>
  <si>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</si>
  <si>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</si>
  <si>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</si>
  <si>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</si>
  <si>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</si>
  <si>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</si>
  <si>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</si>
  <si>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</si>
  <si>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</si>
  <si>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</si>
  <si>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</si>
  <si>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</si>
  <si>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</si>
  <si>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</si>
  <si>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</si>
  <si>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</si>
  <si>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</si>
  <si>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</si>
  <si>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</si>
  <si>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</si>
  <si>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</si>
  <si>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</si>
  <si>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</si>
  <si>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</si>
  <si>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</si>
  <si>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</si>
  <si>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</si>
  <si>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</si>
  <si>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</si>
  <si>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</si>
  <si>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</si>
  <si>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</si>
  <si>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</si>
  <si>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</si>
  <si>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</si>
  <si>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</si>
  <si>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</si>
  <si>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</si>
  <si>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</si>
  <si>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</si>
  <si>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</si>
  <si>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</si>
  <si>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</si>
  <si>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</si>
  <si>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</si>
  <si>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</si>
  <si>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</si>
  <si>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</si>
  <si>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</si>
  <si>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</si>
  <si>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</si>
  <si>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</si>
  <si>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</si>
  <si>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</si>
  <si>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</si>
  <si>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</si>
  <si>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</si>
  <si>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</si>
  <si>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</si>
  <si>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</si>
  <si>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</si>
  <si>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</si>
  <si>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</si>
  <si>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</si>
  <si>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</si>
  <si>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</si>
  <si>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</si>
  <si>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</si>
  <si>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</si>
  <si>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</si>
  <si>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</si>
  <si>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</si>
  <si>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</si>
  <si>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</si>
  <si>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</si>
  <si>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</si>
  <si>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</si>
  <si>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</si>
  <si>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</si>
  <si>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</si>
  <si>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</si>
  <si>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</si>
  <si>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</si>
  <si>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</si>
  <si>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</si>
  <si>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</si>
  <si>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</si>
  <si>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</si>
  <si>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</si>
  <si>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</si>
  <si>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</si>
  <si>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</si>
  <si>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</si>
  <si>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</si>
  <si>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</si>
  <si>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</si>
  <si>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</si>
  <si>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</si>
  <si>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</si>
  <si>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</si>
  <si>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</si>
  <si>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</si>
  <si>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</si>
  <si>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</si>
  <si>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</si>
  <si>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</si>
  <si>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</si>
  <si>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</si>
  <si>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</si>
  <si>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</si>
  <si>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</si>
  <si>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</si>
  <si>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</si>
  <si>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</si>
  <si>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</si>
  <si>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</si>
  <si>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</si>
  <si>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</si>
  <si>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</si>
  <si>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</si>
  <si>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</si>
  <si>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</si>
  <si>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</si>
  <si>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</si>
  <si>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</si>
  <si>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</si>
  <si>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</si>
  <si>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</si>
  <si>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</si>
  <si>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</si>
  <si>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</si>
  <si>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</si>
  <si>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</si>
  <si>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</si>
  <si>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</si>
  <si>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</si>
  <si>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</si>
  <si>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</si>
  <si>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</si>
  <si>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</si>
  <si>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</si>
  <si>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</si>
  <si>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</si>
  <si>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</si>
  <si>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</si>
  <si>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</si>
  <si>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</si>
  <si>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</si>
  <si>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</si>
  <si>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</si>
  <si>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</si>
  <si>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</si>
  <si>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</si>
  <si>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</si>
  <si>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</si>
  <si>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</si>
  <si>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</si>
  <si>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</si>
  <si>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</si>
  <si>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</si>
  <si>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</si>
  <si>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</si>
  <si>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</si>
  <si>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</si>
  <si>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</si>
  <si>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</si>
  <si>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</si>
  <si>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</si>
  <si>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</si>
  <si>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</si>
  <si>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</si>
  <si>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</si>
  <si>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</si>
  <si>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</si>
  <si>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</si>
  <si>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</si>
  <si>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</si>
  <si>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</si>
  <si>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</si>
  <si>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</si>
  <si>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</si>
  <si>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</si>
  <si>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</si>
  <si>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</si>
  <si>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</si>
  <si>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</si>
  <si>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</si>
  <si>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</si>
  <si>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</si>
  <si>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</si>
  <si>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</si>
  <si>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</si>
  <si>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</si>
  <si>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</si>
  <si>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</si>
  <si>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</si>
  <si>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</si>
  <si>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</si>
  <si>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</si>
  <si>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</si>
  <si>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</si>
  <si>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</si>
  <si>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</si>
  <si>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</si>
  <si>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</si>
  <si>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</si>
  <si>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</si>
  <si>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</si>
  <si>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</si>
  <si>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</si>
  <si>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</si>
  <si>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</si>
  <si>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</si>
  <si>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</si>
  <si>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</si>
  <si>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</si>
  <si>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</si>
  <si>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</si>
  <si>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</si>
  <si>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</si>
  <si>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</si>
  <si>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</si>
  <si>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</si>
  <si>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</si>
  <si>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</si>
  <si>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</si>
  <si>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</si>
  <si>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</si>
  <si>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</si>
  <si>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</si>
  <si>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</si>
  <si>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</si>
  <si>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</si>
  <si>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</si>
  <si>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</si>
  <si>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</si>
  <si>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</si>
  <si>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</si>
  <si>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</si>
  <si>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</si>
  <si>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</si>
  <si>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</si>
  <si>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</si>
  <si>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</si>
  <si>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</si>
  <si>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</si>
  <si>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</si>
  <si>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</si>
  <si>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</si>
  <si>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</si>
  <si>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</si>
  <si>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</si>
  <si>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</si>
  <si>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</si>
  <si>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</si>
  <si>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</si>
  <si>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</si>
  <si>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</si>
  <si>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</si>
  <si>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</si>
  <si>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</si>
  <si>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</si>
  <si>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</si>
  <si>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</si>
  <si>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</si>
  <si>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</si>
  <si>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</si>
  <si>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</si>
  <si>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</si>
  <si>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</si>
  <si>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</si>
  <si>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</si>
  <si>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</si>
  <si>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</si>
  <si>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</si>
  <si>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</si>
  <si>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</si>
  <si>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</si>
  <si>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</si>
  <si>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</si>
  <si>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</si>
  <si>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</si>
  <si>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</si>
  <si>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</si>
  <si>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</si>
  <si>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</si>
  <si>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</si>
  <si>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</si>
  <si>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</si>
  <si>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</si>
  <si>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</si>
  <si>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</si>
  <si>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</si>
  <si>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</si>
  <si>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</si>
  <si>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</si>
  <si>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</si>
  <si>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</si>
  <si>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</si>
  <si>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</si>
  <si>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</si>
  <si>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</si>
  <si>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</si>
  <si>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</si>
  <si>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</si>
  <si>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</si>
  <si>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</si>
  <si>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</si>
  <si>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</si>
  <si>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</si>
  <si>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</si>
  <si>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</si>
  <si>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</si>
  <si>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</si>
  <si>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</si>
  <si>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</si>
  <si>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</si>
  <si>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</si>
  <si>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</si>
  <si>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</si>
  <si>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</si>
  <si>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</si>
  <si>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</si>
  <si>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</si>
  <si>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</si>
  <si>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</si>
  <si>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</si>
  <si>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</si>
  <si>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</si>
  <si>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</si>
  <si>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</si>
  <si>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</si>
  <si>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</si>
  <si>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</si>
  <si>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</si>
  <si>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</si>
  <si>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</si>
  <si>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</si>
  <si>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</si>
  <si>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</si>
  <si>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</si>
  <si>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</si>
  <si>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</si>
  <si>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</si>
  <si>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</si>
  <si>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</si>
  <si>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</si>
  <si>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</si>
  <si>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</si>
  <si>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</si>
  <si>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</si>
  <si>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</si>
  <si>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</si>
  <si>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</si>
  <si>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</si>
  <si>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</si>
  <si>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</si>
  <si>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</si>
  <si>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</si>
  <si>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</si>
  <si>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</si>
  <si>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</si>
  <si>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</si>
  <si>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</si>
  <si>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</si>
  <si>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</si>
  <si>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</si>
  <si>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</si>
  <si>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</si>
  <si>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</si>
  <si>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</si>
  <si>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</si>
  <si>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</si>
  <si>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</si>
  <si>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</si>
  <si>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</si>
  <si>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</si>
  <si>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</si>
  <si>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</si>
  <si>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</si>
  <si>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</si>
  <si>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</si>
  <si>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</si>
  <si>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</si>
  <si>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</si>
  <si>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</si>
  <si>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</si>
  <si>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</si>
  <si>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</si>
  <si>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</si>
  <si>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</si>
  <si>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</si>
  <si>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</si>
  <si>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</si>
  <si>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</si>
  <si>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</si>
  <si>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</si>
  <si>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</si>
  <si>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</si>
  <si>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</si>
  <si>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</si>
  <si>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</si>
  <si>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</si>
  <si>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</si>
  <si>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</si>
  <si>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</si>
  <si>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</si>
  <si>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</si>
  <si>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</si>
  <si>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</si>
  <si>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</si>
  <si>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</si>
  <si>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</si>
  <si>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</si>
  <si>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</si>
  <si>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</si>
  <si>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</si>
  <si>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</si>
  <si>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</si>
  <si>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</si>
  <si>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</si>
  <si>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</si>
  <si>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</si>
  <si>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</si>
  <si>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</si>
  <si>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</si>
  <si>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</si>
  <si>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</si>
  <si>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</si>
  <si>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</si>
  <si>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</si>
  <si>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</si>
  <si>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</si>
  <si>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</si>
  <si>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</si>
  <si>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</si>
  <si>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</si>
  <si>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</si>
  <si>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</si>
  <si>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</si>
  <si>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</si>
  <si>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</si>
  <si>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</si>
  <si>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</si>
  <si>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</si>
  <si>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</si>
  <si>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</si>
  <si>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</si>
  <si>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</si>
  <si>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</si>
  <si>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</si>
  <si>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</si>
  <si>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</si>
  <si>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</si>
  <si>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</si>
  <si>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</si>
  <si>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</si>
  <si>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</si>
  <si>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</si>
  <si>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</si>
  <si>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</si>
  <si>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</si>
  <si>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</si>
  <si>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</si>
  <si>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</si>
  <si>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</si>
  <si>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</si>
  <si>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</si>
  <si>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</si>
  <si>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</si>
  <si>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</si>
  <si>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</si>
  <si>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</si>
  <si>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</si>
  <si>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</si>
  <si>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</si>
  <si>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</si>
  <si>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</si>
  <si>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</si>
  <si>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</si>
  <si>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</si>
  <si>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</si>
  <si>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</si>
  <si>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</si>
  <si>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</si>
  <si>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</si>
  <si>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</si>
  <si>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</si>
  <si>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</si>
  <si>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</si>
  <si>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</si>
  <si>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</si>
  <si>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</si>
  <si>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</si>
  <si>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</si>
  <si>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</si>
  <si>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</si>
  <si>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</si>
  <si>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</si>
  <si>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</si>
  <si>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</si>
  <si>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</si>
  <si>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</si>
  <si>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</si>
  <si>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</si>
  <si>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</si>
  <si>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</si>
  <si>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</si>
  <si>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</si>
  <si>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</si>
  <si>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</si>
  <si>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</si>
  <si>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</si>
  <si>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</si>
  <si>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</si>
  <si>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</si>
  <si>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</si>
  <si>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</si>
  <si>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</si>
  <si>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</si>
  <si>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</si>
  <si>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</si>
  <si>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</si>
  <si>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</si>
  <si>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</si>
  <si>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</si>
  <si>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</si>
  <si>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</si>
  <si>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</si>
  <si>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</si>
  <si>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</si>
  <si>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</si>
  <si>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</si>
  <si>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</si>
  <si>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</si>
  <si>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</si>
  <si>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</si>
  <si>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</si>
  <si>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</si>
  <si>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</si>
  <si>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</si>
  <si>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</si>
  <si>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</si>
  <si>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</si>
  <si>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</si>
  <si>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</si>
  <si>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</si>
  <si>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</si>
  <si>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</si>
  <si>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</si>
  <si>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</si>
  <si>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</si>
  <si>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</si>
  <si>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</si>
  <si>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</si>
  <si>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</si>
  <si>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</si>
  <si>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</si>
  <si>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</si>
  <si>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</si>
  <si>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</si>
  <si>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</si>
  <si>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</si>
  <si>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</si>
  <si>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</si>
  <si>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</si>
  <si>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</si>
  <si>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</si>
  <si>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</si>
  <si>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</si>
  <si>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</si>
  <si>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</si>
  <si>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</si>
  <si>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</si>
  <si>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</si>
  <si>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</si>
  <si>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</si>
  <si>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</si>
  <si>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</si>
  <si>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</si>
  <si>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</si>
  <si>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</si>
  <si>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</si>
  <si>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</si>
  <si>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</si>
  <si>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</si>
  <si>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</si>
  <si>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</si>
  <si>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</si>
  <si>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</si>
  <si>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</si>
  <si>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</si>
  <si>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</si>
  <si>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</si>
  <si>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</si>
  <si>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</si>
  <si>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</si>
  <si>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</si>
  <si>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</si>
  <si>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</si>
  <si>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</si>
  <si>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</si>
  <si>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</si>
  <si>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</si>
  <si>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</si>
  <si>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</si>
  <si>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</si>
  <si>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</si>
  <si>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</si>
  <si>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</si>
  <si>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</si>
  <si>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</si>
  <si>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</si>
  <si>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</si>
  <si>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</si>
  <si>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</si>
  <si>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</si>
  <si>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</si>
  <si>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</si>
  <si>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</si>
  <si>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</si>
  <si>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</si>
  <si>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</si>
  <si>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</si>
  <si>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</si>
  <si>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</si>
  <si>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</si>
  <si>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</si>
  <si>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</si>
  <si>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</si>
  <si>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</si>
  <si>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</si>
  <si>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</si>
  <si>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</si>
  <si>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</si>
  <si>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</si>
  <si>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</si>
  <si>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</si>
  <si>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</si>
  <si>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</si>
  <si>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</si>
  <si>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</si>
  <si>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</si>
  <si>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</si>
  <si>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</si>
  <si>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</si>
  <si>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</si>
  <si>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</si>
  <si>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</si>
  <si>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</si>
  <si>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</si>
  <si>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</si>
  <si>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</si>
  <si>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</si>
  <si>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</si>
  <si>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</si>
  <si>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</si>
  <si>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</si>
  <si>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</si>
  <si>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</si>
  <si>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</si>
  <si>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</si>
  <si>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</si>
  <si>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</si>
  <si>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</si>
  <si>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</si>
  <si>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</si>
  <si>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</si>
  <si>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</si>
  <si>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</si>
  <si>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</si>
  <si>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</si>
  <si>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</si>
  <si>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</si>
  <si>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</si>
  <si>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</si>
  <si>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</si>
  <si>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</si>
  <si>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</si>
  <si>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</si>
  <si>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</si>
  <si>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</si>
  <si>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</si>
  <si>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</si>
  <si>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</si>
  <si>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</si>
  <si>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</si>
  <si>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</si>
  <si>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</si>
  <si>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</si>
  <si>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</si>
  <si>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</si>
  <si>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</si>
  <si>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</si>
  <si>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</si>
  <si>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</si>
  <si>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</si>
  <si>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</si>
  <si>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</si>
  <si>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</si>
  <si>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</si>
  <si>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</si>
  <si>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</si>
  <si>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</si>
  <si>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</si>
  <si>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</si>
  <si>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</si>
  <si>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</si>
  <si>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</si>
  <si>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</si>
  <si>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</si>
  <si>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</si>
  <si>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</si>
  <si>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</si>
  <si>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</si>
  <si>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</si>
  <si>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</si>
  <si>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</si>
  <si>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</si>
  <si>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</si>
  <si>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</si>
  <si>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</si>
  <si>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</si>
  <si>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</si>
  <si>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</si>
  <si>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</si>
  <si>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</si>
  <si>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</si>
  <si>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</si>
  <si>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</si>
  <si>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</si>
  <si>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</si>
  <si>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</si>
  <si>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</si>
  <si>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</si>
  <si>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</si>
  <si>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</si>
  <si>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</si>
  <si>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</si>
  <si>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</si>
  <si>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</si>
  <si>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</si>
  <si>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</si>
  <si>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</si>
  <si>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</si>
  <si>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</si>
  <si>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</si>
  <si>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</si>
  <si>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</si>
  <si>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</si>
  <si>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</si>
  <si>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</si>
  <si>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</si>
  <si>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</si>
  <si>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</si>
  <si>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</si>
  <si>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</si>
  <si>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</si>
  <si>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</si>
  <si>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</si>
  <si>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</si>
  <si>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</si>
  <si>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</si>
  <si>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</si>
  <si>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</si>
  <si>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</si>
  <si>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</si>
  <si>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</si>
  <si>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</si>
  <si>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</si>
  <si>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</si>
  <si>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</si>
  <si>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</si>
  <si>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</si>
  <si>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</si>
  <si>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</si>
  <si>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</si>
  <si>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</si>
  <si>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</si>
  <si>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</si>
  <si>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</si>
  <si>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</si>
  <si>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</si>
  <si>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</si>
  <si>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</si>
  <si>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</si>
  <si>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</si>
  <si>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</si>
  <si>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</si>
  <si>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</si>
  <si>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</si>
  <si>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</si>
  <si>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</si>
  <si>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</si>
  <si>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</si>
  <si>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</si>
  <si>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</si>
  <si>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</si>
  <si>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</si>
  <si>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</si>
  <si>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</si>
  <si>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</si>
  <si>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</si>
  <si>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</si>
  <si>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</si>
  <si>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</si>
  <si>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</si>
  <si>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</si>
  <si>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</si>
  <si>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</si>
  <si>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</si>
  <si>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</si>
  <si>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</si>
  <si>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</si>
  <si>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</si>
  <si>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</si>
  <si>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</si>
  <si>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</si>
  <si>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</si>
  <si>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</si>
  <si>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</si>
  <si>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</si>
  <si>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</si>
  <si>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</si>
  <si>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</si>
  <si>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</si>
  <si>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</si>
  <si>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</si>
  <si>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</si>
  <si>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</si>
  <si>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</si>
  <si>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</si>
  <si>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</si>
  <si>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</si>
  <si>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</si>
  <si>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</si>
  <si>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</si>
  <si>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</si>
  <si>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</si>
  <si>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</si>
  <si>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</si>
  <si>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</si>
  <si>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</si>
  <si>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</si>
  <si>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</si>
  <si>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</si>
  <si>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</si>
  <si>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</si>
  <si>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</si>
  <si>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</si>
  <si>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</si>
  <si>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</si>
  <si>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</si>
  <si>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</si>
  <si>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</si>
  <si>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</si>
  <si>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</si>
  <si>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</si>
  <si>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</si>
  <si>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</si>
  <si>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</si>
  <si>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</si>
  <si>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</si>
  <si>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</si>
  <si>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</si>
  <si>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</si>
  <si>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</si>
  <si>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</si>
  <si>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</si>
  <si>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</si>
  <si>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</si>
  <si>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</si>
  <si>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</si>
  <si>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</si>
  <si>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</si>
  <si>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</si>
  <si>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</si>
  <si>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</si>
  <si>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</si>
  <si>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</si>
  <si>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</si>
  <si>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</si>
  <si>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</si>
  <si>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</si>
  <si>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</si>
  <si>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</si>
  <si>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</si>
  <si>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</si>
  <si>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</si>
  <si>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</si>
  <si>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</si>
  <si>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</si>
  <si>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</si>
  <si>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</si>
  <si>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</si>
  <si>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</si>
  <si>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</si>
  <si>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</si>
  <si>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</si>
  <si>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</si>
  <si>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</si>
  <si>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</si>
  <si>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</si>
  <si>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</si>
  <si>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</si>
  <si>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</si>
  <si>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</si>
  <si>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</si>
  <si>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</si>
  <si>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</si>
  <si>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</si>
  <si>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</si>
  <si>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</si>
  <si>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</si>
  <si>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</si>
  <si>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</si>
  <si>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</si>
  <si>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</si>
  <si>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</si>
  <si>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</si>
  <si>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</si>
  <si>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</si>
  <si>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</si>
  <si>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</si>
  <si>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</si>
  <si>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</si>
  <si>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</si>
  <si>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</si>
  <si>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</si>
  <si>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</si>
  <si>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</si>
  <si>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</si>
  <si>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</si>
  <si>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</si>
  <si>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</si>
  <si>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</si>
  <si>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</si>
  <si>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</si>
  <si>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</si>
  <si>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</si>
  <si>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</si>
  <si>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</si>
  <si>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</si>
  <si>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</si>
  <si>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</si>
  <si>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</si>
  <si>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</si>
  <si>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</si>
  <si>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</si>
  <si>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</si>
  <si>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</si>
  <si>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</si>
  <si>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</si>
  <si>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</si>
  <si>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</si>
  <si>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</si>
  <si>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</si>
  <si>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</si>
  <si>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</si>
  <si>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</si>
  <si>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</si>
  <si>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</si>
  <si>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</si>
  <si>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</si>
  <si>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</si>
  <si>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</si>
  <si>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</si>
  <si>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</si>
  <si>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</si>
  <si>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</si>
  <si>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</si>
  <si>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</si>
  <si>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</si>
  <si>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</si>
  <si>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</si>
  <si>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</si>
  <si>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</si>
  <si>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</si>
  <si>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</si>
  <si>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</si>
  <si>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</si>
  <si>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</si>
  <si>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</si>
  <si>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</si>
  <si>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</si>
  <si>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</si>
  <si>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</si>
  <si>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</si>
  <si>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</si>
  <si>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</si>
  <si>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</si>
  <si>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</si>
  <si>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</si>
  <si>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</si>
  <si>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</si>
  <si>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</si>
  <si>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</si>
  <si>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</si>
  <si>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</si>
  <si>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</si>
  <si>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</si>
  <si>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</si>
  <si>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</si>
  <si>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</si>
  <si>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</si>
  <si>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</si>
  <si>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</si>
  <si>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</si>
  <si>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</si>
  <si>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</si>
  <si>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</si>
  <si>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</si>
  <si>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</si>
  <si>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</si>
  <si>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</si>
  <si>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</si>
  <si>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</si>
  <si>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</si>
  <si>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</si>
  <si>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</si>
  <si>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</si>
  <si>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</si>
  <si>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</si>
  <si>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</si>
  <si>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</si>
  <si>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</si>
  <si>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</si>
  <si>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</si>
  <si>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</si>
  <si>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</si>
  <si>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</si>
  <si>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</si>
  <si>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</si>
  <si>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</si>
  <si>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</si>
  <si>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</si>
  <si>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</si>
  <si>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</si>
  <si>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</si>
  <si>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</si>
  <si>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</si>
  <si>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</si>
  <si>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</si>
  <si>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</si>
  <si>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</si>
  <si>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</si>
  <si>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</si>
  <si>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</si>
  <si>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</si>
  <si>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</si>
  <si>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</si>
  <si>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</si>
  <si>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</si>
  <si>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</si>
  <si>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</si>
  <si>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</si>
  <si>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</si>
  <si>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</si>
  <si>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</si>
  <si>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</si>
  <si>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</si>
  <si>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</si>
  <si>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</si>
  <si>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</si>
  <si>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</si>
  <si>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</si>
  <si>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</si>
  <si>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</si>
  <si>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</si>
  <si>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</si>
  <si>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</si>
  <si>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</si>
  <si>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</si>
  <si>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</si>
  <si>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</si>
  <si>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</si>
  <si>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</si>
  <si>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</si>
  <si>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</si>
  <si>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</si>
  <si>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</si>
  <si>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</si>
  <si>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</si>
  <si>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</si>
  <si>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</si>
  <si>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</si>
  <si>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</si>
  <si>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</si>
  <si>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</si>
  <si>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</si>
  <si>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</si>
  <si>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</si>
  <si>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</si>
  <si>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</si>
  <si>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</si>
  <si>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</si>
  <si>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</si>
  <si>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</si>
  <si>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</si>
  <si>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</si>
  <si>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</si>
  <si>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</si>
  <si>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</si>
  <si>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</si>
  <si>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</si>
  <si>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</si>
  <si>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</si>
  <si>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</si>
  <si>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</si>
  <si>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</si>
  <si>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</si>
  <si>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</si>
  <si>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</si>
  <si>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</si>
  <si>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</si>
  <si>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</si>
  <si>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</si>
  <si>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</si>
  <si>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</si>
  <si>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</si>
  <si>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</si>
  <si>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</si>
  <si>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</si>
  <si>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</si>
  <si>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</si>
  <si>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</si>
  <si>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</si>
  <si>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</si>
  <si>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</si>
  <si>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</si>
  <si>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</si>
  <si>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</si>
  <si>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</si>
  <si>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</si>
  <si>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</si>
  <si>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</si>
  <si>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</si>
  <si>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</si>
  <si>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</si>
  <si>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</si>
  <si>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</si>
  <si>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</si>
  <si>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</si>
  <si>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</si>
  <si>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</si>
  <si>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</si>
  <si>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</si>
  <si>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</si>
  <si>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</si>
  <si>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</si>
  <si>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</si>
  <si>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</si>
  <si>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</si>
  <si>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</si>
  <si>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</si>
  <si>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</si>
  <si>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</si>
  <si>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</si>
  <si>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</si>
  <si>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</si>
  <si>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</si>
  <si>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</si>
  <si>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</si>
  <si>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</si>
  <si>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</si>
  <si>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</si>
  <si>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</si>
  <si>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</si>
  <si>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</si>
  <si>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</si>
  <si>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</si>
  <si>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</si>
  <si>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</si>
  <si>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</si>
  <si>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</si>
  <si>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</si>
  <si>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</si>
  <si>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</si>
  <si>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</si>
  <si>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</si>
  <si>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</si>
  <si>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</si>
  <si>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</si>
  <si>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</si>
  <si>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</si>
  <si>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</si>
  <si>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</si>
  <si>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</si>
  <si>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</si>
  <si>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</si>
  <si>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</si>
  <si>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</si>
  <si>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</si>
  <si>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</si>
  <si>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</si>
  <si>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</si>
  <si>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</si>
  <si>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</si>
  <si>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</si>
  <si>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</si>
  <si>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</si>
  <si>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</si>
  <si>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</si>
  <si>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</si>
  <si>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</si>
  <si>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</si>
  <si>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</si>
  <si>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</si>
  <si>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</si>
  <si>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</si>
  <si>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</si>
  <si>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</si>
  <si>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</si>
  <si>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</si>
  <si>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</si>
  <si>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</si>
  <si>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</si>
  <si>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</si>
  <si>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</si>
  <si>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</si>
  <si>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</si>
  <si>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</si>
  <si>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</si>
  <si>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</si>
  <si>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</si>
  <si>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</si>
  <si>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</si>
  <si>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</si>
  <si>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</si>
  <si>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</si>
  <si>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</si>
  <si>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</si>
  <si>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</si>
  <si>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</si>
  <si>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</si>
  <si>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</si>
  <si>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</si>
  <si>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</si>
  <si>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</si>
  <si>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</si>
  <si>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</si>
  <si>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</si>
  <si>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</si>
  <si>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</si>
  <si>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</si>
  <si>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</si>
  <si>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</si>
  <si>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</si>
  <si>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</si>
  <si>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</si>
  <si>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</si>
  <si>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</si>
  <si>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</si>
  <si>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</si>
  <si>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</si>
  <si>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</si>
  <si>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</si>
  <si>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</si>
  <si>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</si>
  <si>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</si>
  <si>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</si>
  <si>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</si>
  <si>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</si>
  <si>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</si>
  <si>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</si>
  <si>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</si>
  <si>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</si>
  <si>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</si>
  <si>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</si>
  <si>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</si>
  <si>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</si>
  <si>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</si>
  <si>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</si>
  <si>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</si>
  <si>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</si>
  <si>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</si>
  <si>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</si>
  <si>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</si>
  <si>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</si>
  <si>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</si>
  <si>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</si>
  <si>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</si>
  <si>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</si>
  <si>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</si>
  <si>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</si>
  <si>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</si>
  <si>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</si>
  <si>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</si>
  <si>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</si>
  <si>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</si>
  <si>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</si>
  <si>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</si>
  <si>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</si>
  <si>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</si>
  <si>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</si>
  <si>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</si>
  <si>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</si>
  <si>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</si>
  <si>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</si>
  <si>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</si>
  <si>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</si>
  <si>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</si>
  <si>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</si>
  <si>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</si>
  <si>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</si>
  <si>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</si>
  <si>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</si>
  <si>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</si>
  <si>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</si>
  <si>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</si>
  <si>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</si>
  <si>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</si>
  <si>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</si>
  <si>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</si>
  <si>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</si>
  <si>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</si>
  <si>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</si>
  <si>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</si>
  <si>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</si>
  <si>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</si>
  <si>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</si>
  <si>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</si>
  <si>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</si>
  <si>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</si>
  <si>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</si>
  <si>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</si>
  <si>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</si>
  <si>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</si>
  <si>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</si>
  <si>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</si>
  <si>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</si>
  <si>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</si>
  <si>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</si>
  <si>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</si>
  <si>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</si>
  <si>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</si>
  <si>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</si>
  <si>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</si>
  <si>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</si>
  <si>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</si>
  <si>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</si>
  <si>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</si>
  <si>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</si>
  <si>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</si>
  <si>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</si>
  <si>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</si>
  <si>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</si>
  <si>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</si>
  <si>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</si>
  <si>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</si>
  <si>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</si>
  <si>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</si>
  <si>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</si>
  <si>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</si>
  <si>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</si>
  <si>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</si>
  <si>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</si>
  <si>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</si>
  <si>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</si>
  <si>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</si>
  <si>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</si>
  <si>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</si>
  <si>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</si>
  <si>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</si>
  <si>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</si>
  <si>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</si>
  <si>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</si>
  <si>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</si>
  <si>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</si>
  <si>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</si>
  <si>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</si>
  <si>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</si>
  <si>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</si>
  <si>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</si>
  <si>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</si>
  <si>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</si>
  <si>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</si>
  <si>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</si>
  <si>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</si>
  <si>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</si>
  <si>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</si>
  <si>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</si>
  <si>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</si>
  <si>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</si>
  <si>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</si>
  <si>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</si>
  <si>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</si>
  <si>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</si>
  <si>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</si>
  <si>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</si>
  <si>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</si>
  <si>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</si>
  <si>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</si>
  <si>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</si>
  <si>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</si>
  <si>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</si>
  <si>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</si>
  <si>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</si>
  <si>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</si>
  <si>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</si>
  <si>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</si>
  <si>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</si>
  <si>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</si>
  <si>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</si>
  <si>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</si>
  <si>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</si>
  <si>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</si>
  <si>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</si>
  <si>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</si>
  <si>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</si>
  <si>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</si>
  <si>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</si>
  <si>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</si>
  <si>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</si>
  <si>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</si>
  <si>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</si>
  <si>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</si>
  <si>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</si>
  <si>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</si>
  <si>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</si>
  <si>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</si>
  <si>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</si>
  <si>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</si>
  <si>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</si>
  <si>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</si>
  <si>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</si>
  <si>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</si>
  <si>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</si>
  <si>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</si>
  <si>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</si>
  <si>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</si>
  <si>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</si>
  <si>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</si>
  <si>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</si>
  <si>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</si>
  <si>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</si>
  <si>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</si>
  <si>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</si>
  <si>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</si>
  <si>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</si>
  <si>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</si>
  <si>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</si>
  <si>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</si>
  <si>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</si>
  <si>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</si>
  <si>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</si>
  <si>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</si>
  <si>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</si>
  <si>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</si>
  <si>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</si>
  <si>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</si>
  <si>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</si>
  <si>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</si>
  <si>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</si>
  <si>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</si>
  <si>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</si>
  <si>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</si>
  <si>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</si>
  <si>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</si>
  <si>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</si>
  <si>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</si>
  <si>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</si>
  <si>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</si>
  <si>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</si>
  <si>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</si>
  <si>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</si>
  <si>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</si>
  <si>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</si>
  <si>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</si>
  <si>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</si>
  <si>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</si>
  <si>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</si>
  <si>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</si>
  <si>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</si>
  <si>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</si>
  <si>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</si>
  <si>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</si>
  <si>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</si>
  <si>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</si>
  <si>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</si>
  <si>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</si>
  <si>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</si>
  <si>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</si>
  <si>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</si>
  <si>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</si>
  <si>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</si>
  <si>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</si>
  <si>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</si>
  <si>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</si>
  <si>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</si>
  <si>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</si>
  <si>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</si>
  <si>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</si>
  <si>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</si>
  <si>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</si>
  <si>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</si>
  <si>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</si>
  <si>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</si>
  <si>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</si>
  <si>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</si>
  <si>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</si>
  <si>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</si>
  <si>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</si>
  <si>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</si>
  <si>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</si>
  <si>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</si>
  <si>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</si>
  <si>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</si>
  <si>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</si>
  <si>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</si>
  <si>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</si>
  <si>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</si>
  <si>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</si>
  <si>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</si>
  <si>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</si>
  <si>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</si>
  <si>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</si>
  <si>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</si>
  <si>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</si>
  <si>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</si>
  <si>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</si>
  <si>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</si>
  <si>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</si>
  <si>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</si>
  <si>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</si>
  <si>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</si>
  <si>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</si>
  <si>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</si>
  <si>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</si>
  <si>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</si>
  <si>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</si>
  <si>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</si>
  <si>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</si>
  <si>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</si>
  <si>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</si>
  <si>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</si>
  <si>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</si>
  <si>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</si>
  <si>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</si>
  <si>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</si>
  <si>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</si>
  <si>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</si>
  <si>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</si>
  <si>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</si>
  <si>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</si>
  <si>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</si>
  <si>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</si>
  <si>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</si>
  <si>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</si>
  <si>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</si>
  <si>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</si>
  <si>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</si>
  <si>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</si>
  <si>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</si>
  <si>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</si>
  <si>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</si>
  <si>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</si>
  <si>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</si>
  <si>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</si>
  <si>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</si>
  <si>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</si>
  <si>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</si>
  <si>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</si>
  <si>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</si>
  <si>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</si>
  <si>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</si>
  <si>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</si>
  <si>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</si>
  <si>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</si>
  <si>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</si>
  <si>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</si>
  <si>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</si>
  <si>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</si>
  <si>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</si>
  <si>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</si>
  <si>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</si>
  <si>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</si>
  <si>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</si>
  <si>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</si>
  <si>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</si>
  <si>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</si>
  <si>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</si>
  <si>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</si>
  <si>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</si>
  <si>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</si>
  <si>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</si>
  <si>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</si>
  <si>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</si>
  <si>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</si>
  <si>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</si>
  <si>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</si>
  <si>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</si>
  <si>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</si>
  <si>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</si>
  <si>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</si>
  <si>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</si>
  <si>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</si>
  <si>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</si>
  <si>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</si>
  <si>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</si>
  <si>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</si>
  <si>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</si>
  <si>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</si>
  <si>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</si>
  <si>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</si>
  <si>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</si>
  <si>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</si>
  <si>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</si>
  <si>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</si>
  <si>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</si>
  <si>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</si>
  <si>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</si>
  <si>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</si>
  <si>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</si>
  <si>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</si>
  <si>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</si>
  <si>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</si>
  <si>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</si>
  <si>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</si>
  <si>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</si>
  <si>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</si>
  <si>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</si>
  <si>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</si>
  <si>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</si>
  <si>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</si>
  <si>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</si>
  <si>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</si>
  <si>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</si>
  <si>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</si>
  <si>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</si>
  <si>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</si>
  <si>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</si>
  <si>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</si>
  <si>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</si>
  <si>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</si>
  <si>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</si>
  <si>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</si>
  <si>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</si>
  <si>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</si>
  <si>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</si>
  <si>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</si>
  <si>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</si>
  <si>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</si>
  <si>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</si>
  <si>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</si>
  <si>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</si>
  <si>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</si>
  <si>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</si>
  <si>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</si>
  <si>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</si>
  <si>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</si>
  <si>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</si>
  <si>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</si>
  <si>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</si>
  <si>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</si>
  <si>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</si>
  <si>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</si>
  <si>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</si>
  <si>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</si>
  <si>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</si>
  <si>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</si>
  <si>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</si>
  <si>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</si>
  <si>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</si>
  <si>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</si>
  <si>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</si>
  <si>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</si>
  <si>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</si>
  <si>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</si>
  <si>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</si>
  <si>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</si>
  <si>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</si>
  <si>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</si>
  <si>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</si>
  <si>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</si>
  <si>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</si>
  <si>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</si>
  <si>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</si>
  <si>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</si>
  <si>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</si>
  <si>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</si>
  <si>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</si>
  <si>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</si>
  <si>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</si>
  <si>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</si>
  <si>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</si>
  <si>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</si>
  <si>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</si>
  <si>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</si>
  <si>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</si>
  <si>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</si>
  <si>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</si>
  <si>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</si>
  <si>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</si>
  <si>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</si>
  <si>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</si>
  <si>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</si>
  <si>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</si>
  <si>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</si>
  <si>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</si>
  <si>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</si>
  <si>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</si>
  <si>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</si>
  <si>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</si>
  <si>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</si>
  <si>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</si>
  <si>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</si>
  <si>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</si>
  <si>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</si>
  <si>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</si>
  <si>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</si>
  <si>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</si>
  <si>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</si>
  <si>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</si>
  <si>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</si>
  <si>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</si>
  <si>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</si>
  <si>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</si>
  <si>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</si>
  <si>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</si>
  <si>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</si>
  <si>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</si>
  <si>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</si>
  <si>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</si>
  <si>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</si>
  <si>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</si>
  <si>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</si>
  <si>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</si>
  <si>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</si>
  <si>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</si>
  <si>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</si>
  <si>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</si>
  <si>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</si>
  <si>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</si>
  <si>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</si>
  <si>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</si>
  <si>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</si>
  <si>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</si>
  <si>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</si>
  <si>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</si>
  <si>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</si>
  <si>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</si>
  <si>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</si>
  <si>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</si>
  <si>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</si>
  <si>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</si>
  <si>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</si>
  <si>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</si>
  <si>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</si>
  <si>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</si>
  <si>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</si>
  <si>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</si>
  <si>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</si>
  <si>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</si>
  <si>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</si>
  <si>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</si>
  <si>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</si>
  <si>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</si>
  <si>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</si>
  <si>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</si>
  <si>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</si>
  <si>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</si>
  <si>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</si>
  <si>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</si>
  <si>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</si>
  <si>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</si>
  <si>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</si>
  <si>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</si>
  <si>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</si>
  <si>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</si>
  <si>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</si>
  <si>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</si>
  <si>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</si>
  <si>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</si>
  <si>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</si>
  <si>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</si>
  <si>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</si>
  <si>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</si>
  <si>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</si>
  <si>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</si>
  <si>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</si>
  <si>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</si>
  <si>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</si>
  <si>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</si>
  <si>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</si>
  <si>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</si>
  <si>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</si>
  <si>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</si>
  <si>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</si>
  <si>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</si>
  <si>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</si>
  <si>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</si>
  <si>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</si>
  <si>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</si>
  <si>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</si>
  <si>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</si>
  <si>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</si>
  <si>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</si>
  <si>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</si>
  <si>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</si>
  <si>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</si>
  <si>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</si>
  <si>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</si>
  <si>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</si>
  <si>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</si>
  <si>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</si>
  <si>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</si>
  <si>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</si>
  <si>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</si>
  <si>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</si>
  <si>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</si>
  <si>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</si>
  <si>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</si>
  <si>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</si>
  <si>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</si>
  <si>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</si>
  <si>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</si>
  <si>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</si>
  <si>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</si>
  <si>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</si>
  <si>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</si>
  <si>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</si>
  <si>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</si>
  <si>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</si>
  <si>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</si>
  <si>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</si>
  <si>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</si>
  <si>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</si>
  <si>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</si>
  <si>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</si>
  <si>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</si>
  <si>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</si>
  <si>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</si>
  <si>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</si>
  <si>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</si>
  <si>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</si>
  <si>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</si>
  <si>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</si>
  <si>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</si>
  <si>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</si>
  <si>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</si>
  <si>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</si>
  <si>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</si>
  <si>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</si>
  <si>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</si>
  <si>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</si>
  <si>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</si>
  <si>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</si>
  <si>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</si>
  <si>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</si>
  <si>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</si>
  <si>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</si>
  <si>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</si>
  <si>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</si>
  <si>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</si>
  <si>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</si>
  <si>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</si>
  <si>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</si>
  <si>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</si>
  <si>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</si>
  <si>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</si>
  <si>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</si>
  <si>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</si>
  <si>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</si>
  <si>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</si>
  <si>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</si>
  <si>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</si>
  <si>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</si>
  <si>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</si>
  <si>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</si>
  <si>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</si>
  <si>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</si>
  <si>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</si>
  <si>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</si>
  <si>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</si>
  <si>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</si>
  <si>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</si>
  <si>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</si>
  <si>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</si>
  <si>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</si>
  <si>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</si>
  <si>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</si>
  <si>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</si>
  <si>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</si>
  <si>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</si>
  <si>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</si>
  <si>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</si>
  <si>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</si>
  <si>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</si>
  <si>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</si>
  <si>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</si>
  <si>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</si>
  <si>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</si>
  <si>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</si>
  <si>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</si>
  <si>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</si>
  <si>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</si>
  <si>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</si>
  <si>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</si>
  <si>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</si>
  <si>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</si>
  <si>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</si>
  <si>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</si>
  <si>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</si>
  <si>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</si>
  <si>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</si>
  <si>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</si>
  <si>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</si>
  <si>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</si>
  <si>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</si>
  <si>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</si>
  <si>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</si>
  <si>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</si>
  <si>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</si>
  <si>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</si>
  <si>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</si>
  <si>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</si>
  <si>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</si>
  <si>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</si>
  <si>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</si>
  <si>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</si>
  <si>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</si>
  <si>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</si>
  <si>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</si>
  <si>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</si>
  <si>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</si>
  <si>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</si>
  <si>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</si>
  <si>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</si>
  <si>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</si>
  <si>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</si>
  <si>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</si>
  <si>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</si>
  <si>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</si>
  <si>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</si>
  <si>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</si>
  <si>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</si>
  <si>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</si>
  <si>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</si>
  <si>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</si>
  <si>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</si>
  <si>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</si>
  <si>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</si>
  <si>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</si>
  <si>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</si>
  <si>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</si>
  <si>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</si>
  <si>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</si>
  <si>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</si>
  <si>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</si>
  <si>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</si>
  <si>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</si>
  <si>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</si>
  <si>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</si>
  <si>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</si>
  <si>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</si>
  <si>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</si>
  <si>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</si>
  <si>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</si>
  <si>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</si>
  <si>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</si>
  <si>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</si>
  <si>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</si>
  <si>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</si>
  <si>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</si>
  <si>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</si>
  <si>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</si>
  <si>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</si>
  <si>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</si>
  <si>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</si>
  <si>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</si>
  <si>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</si>
  <si>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</si>
  <si>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</si>
  <si>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</si>
  <si>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</si>
  <si>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</si>
  <si>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</si>
  <si>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</si>
  <si>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</si>
  <si>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</si>
  <si>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</si>
  <si>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</si>
  <si>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</si>
  <si>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</si>
  <si>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</si>
  <si>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</si>
  <si>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</si>
  <si>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</si>
  <si>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</si>
  <si>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</si>
  <si>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</si>
  <si>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</si>
  <si>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</si>
  <si>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</si>
  <si>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</si>
  <si>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</si>
  <si>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</si>
  <si>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</si>
  <si>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</si>
  <si>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</si>
  <si>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</si>
  <si>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</si>
  <si>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</si>
  <si>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</si>
  <si>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</si>
  <si>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</si>
  <si>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</si>
  <si>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</si>
  <si>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</si>
  <si>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</si>
  <si>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</si>
  <si>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</si>
  <si>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</si>
  <si>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</si>
  <si>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</si>
  <si>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</si>
  <si>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</si>
  <si>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</si>
  <si>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</si>
  <si>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</si>
  <si>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</si>
  <si>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</si>
  <si>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</si>
  <si>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</si>
  <si>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</si>
  <si>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</si>
  <si>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</si>
  <si>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</si>
  <si>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</si>
  <si>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</si>
  <si>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</si>
  <si>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</si>
  <si>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</si>
  <si>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</si>
  <si>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</si>
  <si>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</si>
  <si>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</si>
  <si>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</si>
  <si>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</si>
  <si>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</si>
  <si>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</si>
  <si>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</si>
  <si>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</si>
  <si>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</si>
  <si>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</si>
  <si>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</si>
  <si>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</si>
  <si>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</si>
  <si>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</si>
  <si>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</si>
  <si>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</si>
  <si>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</si>
  <si>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</si>
  <si>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</si>
  <si>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</si>
  <si>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</si>
  <si>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</si>
  <si>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</si>
  <si>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</si>
  <si>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</si>
  <si>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</si>
  <si>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</si>
  <si>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</si>
  <si>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</si>
  <si>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</si>
  <si>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</si>
  <si>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</si>
  <si>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</si>
  <si>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</si>
  <si>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</si>
  <si>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</si>
  <si>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</si>
  <si>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</si>
  <si>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</si>
  <si>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</si>
  <si>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</si>
  <si>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</si>
  <si>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</si>
  <si>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</si>
  <si>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</si>
  <si>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</si>
  <si>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</si>
  <si>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</si>
  <si>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</si>
  <si>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</si>
  <si>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</si>
  <si>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</si>
  <si>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</si>
  <si>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</si>
  <si>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</si>
  <si>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</si>
  <si>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</si>
  <si>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</si>
  <si>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</si>
  <si>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</si>
  <si>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</si>
  <si>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</si>
  <si>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</si>
  <si>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</si>
  <si>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</si>
  <si>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</si>
  <si>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</si>
  <si>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</si>
  <si>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</si>
  <si>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</si>
  <si>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</si>
  <si>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</si>
  <si>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</si>
  <si>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</si>
  <si>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</si>
  <si>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</si>
  <si>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</si>
  <si>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</si>
  <si>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</si>
  <si>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</si>
  <si>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</si>
  <si>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</si>
  <si>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</si>
  <si>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</si>
  <si>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</si>
  <si>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</si>
  <si>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</si>
  <si>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</si>
  <si>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</si>
  <si>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</si>
  <si>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</si>
  <si>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</si>
  <si>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</si>
  <si>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</si>
  <si>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</si>
  <si>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</si>
  <si>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</si>
  <si>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</si>
  <si>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</si>
  <si>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</si>
  <si>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</si>
  <si>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</si>
  <si>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</si>
  <si>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</si>
  <si>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</si>
  <si>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</si>
  <si>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</si>
  <si>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</si>
  <si>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</si>
  <si>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</si>
  <si>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</si>
  <si>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</si>
  <si>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</si>
  <si>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</si>
  <si>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</si>
  <si>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</si>
  <si>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</si>
  <si>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</si>
  <si>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</si>
  <si>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</si>
  <si>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</si>
  <si>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</si>
  <si>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</si>
  <si>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</si>
  <si>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</si>
  <si>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</si>
  <si>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</si>
  <si>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</si>
  <si>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</si>
  <si>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</si>
  <si>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</si>
  <si>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</si>
  <si>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</si>
  <si>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</si>
  <si>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</si>
  <si>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</si>
  <si>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</si>
  <si>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</si>
  <si>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</si>
  <si>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</si>
  <si>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</si>
  <si>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</si>
  <si>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</si>
  <si>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</si>
  <si>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</si>
  <si>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</si>
  <si>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</si>
  <si>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</si>
  <si>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</si>
  <si>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</si>
  <si>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</si>
  <si>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</si>
  <si>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</si>
  <si>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</si>
  <si>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</si>
  <si>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</si>
  <si>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</si>
  <si>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</si>
  <si>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</si>
  <si>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</si>
  <si>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</si>
  <si>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</si>
  <si>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</si>
  <si>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</si>
  <si>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</si>
  <si>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</si>
  <si>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</si>
  <si>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</si>
  <si>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</si>
  <si>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</si>
  <si>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</si>
  <si>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</si>
  <si>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</si>
  <si>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</si>
  <si>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</si>
  <si>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</si>
  <si>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</si>
  <si>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</si>
  <si>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</si>
  <si>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</si>
  <si>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</si>
  <si>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</si>
  <si>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</si>
  <si>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</si>
  <si>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</si>
  <si>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</si>
  <si>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</si>
  <si>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</si>
  <si>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</si>
  <si>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</si>
  <si>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</si>
  <si>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</si>
  <si>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</si>
  <si>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</si>
  <si>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</si>
  <si>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</si>
  <si>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</si>
  <si>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</si>
  <si>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</si>
  <si>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</si>
  <si>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</si>
  <si>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</si>
  <si>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</si>
  <si>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</si>
  <si>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</si>
  <si>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</si>
  <si>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</si>
  <si>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</si>
  <si>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</si>
  <si>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</si>
  <si>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</si>
  <si>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</si>
  <si>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</si>
  <si>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</si>
  <si>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</si>
  <si>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</si>
  <si>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</si>
  <si>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</si>
  <si>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</si>
  <si>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</si>
  <si>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</si>
  <si>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</si>
  <si>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</si>
  <si>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</si>
  <si>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</si>
  <si>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</si>
  <si>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</si>
  <si>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</si>
  <si>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</si>
  <si>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</si>
  <si>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</si>
  <si>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</si>
  <si>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</si>
  <si>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</si>
  <si>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</si>
  <si>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</si>
  <si>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</si>
  <si>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</si>
  <si>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</si>
  <si>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</si>
  <si>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</si>
  <si>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</si>
  <si>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</si>
  <si>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</si>
  <si>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</si>
  <si>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</si>
  <si>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</si>
  <si>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</si>
  <si>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</si>
  <si>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</si>
  <si>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</si>
  <si>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</si>
  <si>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</si>
  <si>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</si>
  <si>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</si>
  <si>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</si>
  <si>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</si>
  <si>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</si>
  <si>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</si>
  <si>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</si>
  <si>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</si>
  <si>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</si>
  <si>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</si>
  <si>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</si>
  <si>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</si>
  <si>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</si>
  <si>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</si>
  <si>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</si>
  <si>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</si>
  <si>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</si>
  <si>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</si>
  <si>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</si>
  <si>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</si>
  <si>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</si>
  <si>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</si>
  <si>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</si>
  <si>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</si>
  <si>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</si>
  <si>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</si>
  <si>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</si>
  <si>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</si>
  <si>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</si>
  <si>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</si>
  <si>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</si>
  <si>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</si>
  <si>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</si>
  <si>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</si>
  <si>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</si>
  <si>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</si>
  <si>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</si>
  <si>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</si>
  <si>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</si>
  <si>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</si>
  <si>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</si>
  <si>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</si>
  <si>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</si>
  <si>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</si>
  <si>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</si>
  <si>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</si>
  <si>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</si>
  <si>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</si>
  <si>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</si>
  <si>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</si>
  <si>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</si>
  <si>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</si>
  <si>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</si>
  <si>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</si>
  <si>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</si>
  <si>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</si>
  <si>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</si>
  <si>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</si>
  <si>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</si>
  <si>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</si>
  <si>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</si>
  <si>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</si>
  <si>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</si>
  <si>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</si>
  <si>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</si>
  <si>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</si>
  <si>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</si>
  <si>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</si>
  <si>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</si>
  <si>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</si>
  <si>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</si>
  <si>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</si>
  <si>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</si>
  <si>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</si>
  <si>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</si>
  <si>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</si>
  <si>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</si>
  <si>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</si>
  <si>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</si>
  <si>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</si>
  <si>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</si>
  <si>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</si>
  <si>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</si>
  <si>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</si>
  <si>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</si>
  <si>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</si>
  <si>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</si>
  <si>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</si>
  <si>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</si>
  <si>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</si>
  <si>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</si>
  <si>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</si>
  <si>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</si>
  <si>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</si>
  <si>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</si>
  <si>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</si>
  <si>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</si>
  <si>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</si>
  <si>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</si>
  <si>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</si>
  <si>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</si>
  <si>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</si>
  <si>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</si>
  <si>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</si>
  <si>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</si>
  <si>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</si>
  <si>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</si>
  <si>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</si>
  <si>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</si>
  <si>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</si>
  <si>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</si>
  <si>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</si>
  <si>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</si>
  <si>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</si>
  <si>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</si>
  <si>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</si>
  <si>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</si>
  <si>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</si>
  <si>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</si>
  <si>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</si>
  <si>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</si>
  <si>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</si>
  <si>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</si>
  <si>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</si>
  <si>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</si>
  <si>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</si>
  <si>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</si>
  <si>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</si>
  <si>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</si>
  <si>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</si>
  <si>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</si>
  <si>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</si>
  <si>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</si>
  <si>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</si>
  <si>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</si>
  <si>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</si>
  <si>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</si>
  <si>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</si>
  <si>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</si>
  <si>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</si>
  <si>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</si>
  <si>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</si>
  <si>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</si>
  <si>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</si>
  <si>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</si>
  <si>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</si>
  <si>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</si>
  <si>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</si>
  <si>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</si>
  <si>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</si>
  <si>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</si>
  <si>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</si>
  <si>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</si>
  <si>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</si>
  <si>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</si>
  <si>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</si>
  <si>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</si>
  <si>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</si>
  <si>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</si>
  <si>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</si>
  <si>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</si>
  <si>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</si>
  <si>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</si>
  <si>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</si>
  <si>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</si>
  <si>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</si>
  <si>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</si>
  <si>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</si>
  <si>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</si>
  <si>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</si>
  <si>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</si>
  <si>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</si>
  <si>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</si>
  <si>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</si>
  <si>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</si>
  <si>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</si>
  <si>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</si>
  <si>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</si>
  <si>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</si>
  <si>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</si>
  <si>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</si>
  <si>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</si>
  <si>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</si>
  <si>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</si>
  <si>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</si>
  <si>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</si>
  <si>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</si>
  <si>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</si>
  <si>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</si>
  <si>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</si>
  <si>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</si>
  <si>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</si>
  <si>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</si>
  <si>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</si>
  <si>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</si>
  <si>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</si>
  <si>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</si>
  <si>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</si>
  <si>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</si>
  <si>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</si>
  <si>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</si>
  <si>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</si>
  <si>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</si>
  <si>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</si>
  <si>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</si>
  <si>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</si>
  <si>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</si>
  <si>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</si>
  <si>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</si>
  <si>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</si>
  <si>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</si>
  <si>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</si>
  <si>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</si>
  <si>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</si>
  <si>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</si>
  <si>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</si>
  <si>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</si>
  <si>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</si>
  <si>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</si>
  <si>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</si>
  <si>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</si>
  <si>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</si>
  <si>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</si>
  <si>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</si>
  <si>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</si>
  <si>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</si>
  <si>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</si>
  <si>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</si>
  <si>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</si>
  <si>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</si>
  <si>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</si>
  <si>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</si>
  <si>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</si>
  <si>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</si>
  <si>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</si>
  <si>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</si>
  <si>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</si>
  <si>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</si>
  <si>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</si>
  <si>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</si>
  <si>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</si>
  <si>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</si>
  <si>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</si>
  <si>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</si>
  <si>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</si>
  <si>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</si>
  <si>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</si>
  <si>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</si>
  <si>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</si>
  <si>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</si>
  <si>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</si>
  <si>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</si>
  <si>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</si>
  <si>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</si>
  <si>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</si>
  <si>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</si>
  <si>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</si>
  <si>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</si>
  <si>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</si>
  <si>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</si>
  <si>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</si>
  <si>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</si>
  <si>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</si>
  <si>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</si>
  <si>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</si>
  <si>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</si>
  <si>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</si>
  <si>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</si>
  <si>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</si>
  <si>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</si>
  <si>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</si>
  <si>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</si>
  <si>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</si>
  <si>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</si>
  <si>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</si>
  <si>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</si>
  <si>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</si>
  <si>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</si>
  <si>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</si>
  <si>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</si>
  <si>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</si>
  <si>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</si>
  <si>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</si>
  <si>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</si>
  <si>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</si>
  <si>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</si>
  <si>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</si>
  <si>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</si>
  <si>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</si>
  <si>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</si>
  <si>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</si>
  <si>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</si>
  <si>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</si>
  <si>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</si>
  <si>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</si>
  <si>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</si>
  <si>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</si>
  <si>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</si>
  <si>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</si>
  <si>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</si>
  <si>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</si>
  <si>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</si>
  <si>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</si>
  <si>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</si>
  <si>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</si>
  <si>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</si>
  <si>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</si>
  <si>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</si>
  <si>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</si>
  <si>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</si>
  <si>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</si>
  <si>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</si>
  <si>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</si>
  <si>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</si>
  <si>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</si>
  <si>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</si>
  <si>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</si>
  <si>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</si>
  <si>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</si>
  <si>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</si>
  <si>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</si>
  <si>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</si>
  <si>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</si>
  <si>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</si>
  <si>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</si>
  <si>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</si>
  <si>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</si>
  <si>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</si>
  <si>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</si>
  <si>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</si>
  <si>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</si>
  <si>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</si>
  <si>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</si>
  <si>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</si>
  <si>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</si>
  <si>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</si>
  <si>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</si>
  <si>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</si>
  <si>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</si>
  <si>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</si>
  <si>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</si>
  <si>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</si>
  <si>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</si>
  <si>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</si>
  <si>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</si>
  <si>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</si>
  <si>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</si>
  <si>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</si>
  <si>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</si>
  <si>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</si>
  <si>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</si>
  <si>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</si>
  <si>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</si>
  <si>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</si>
  <si>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</si>
  <si>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</si>
  <si>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</si>
  <si>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</si>
  <si>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</si>
  <si>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</si>
  <si>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</si>
  <si>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</si>
  <si>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</si>
  <si>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</si>
  <si>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</si>
  <si>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</si>
  <si>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</si>
  <si>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</si>
  <si>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</si>
  <si>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</si>
  <si>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</si>
  <si>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</si>
  <si>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</si>
  <si>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</si>
  <si>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</si>
  <si>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</si>
  <si>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</si>
  <si>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</si>
  <si>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</si>
  <si>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</si>
  <si>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</si>
  <si>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</si>
  <si>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</si>
  <si>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</si>
  <si>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</si>
  <si>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</si>
  <si>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</si>
  <si>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</si>
  <si>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</si>
  <si>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</si>
  <si>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</si>
  <si>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</si>
  <si>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</si>
  <si>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</si>
  <si>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</si>
  <si>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</si>
  <si>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</si>
  <si>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</si>
  <si>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</si>
  <si>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</si>
  <si>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</si>
  <si>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</si>
  <si>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</si>
  <si>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</si>
  <si>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</si>
  <si>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</si>
  <si>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</si>
  <si>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</si>
  <si>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</si>
  <si>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</si>
  <si>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</si>
  <si>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</si>
  <si>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</si>
  <si>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</si>
  <si>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</si>
  <si>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</si>
  <si>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</si>
  <si>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</si>
  <si>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</si>
  <si>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</si>
  <si>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</si>
  <si>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</si>
  <si>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</si>
  <si>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</si>
  <si>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</si>
  <si>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</si>
  <si>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</si>
  <si>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</si>
  <si>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</si>
  <si>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</si>
  <si>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</si>
  <si>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</si>
  <si>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</si>
  <si>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</si>
  <si>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</si>
  <si>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</si>
  <si>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</si>
  <si>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</si>
  <si>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</si>
  <si>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</si>
  <si>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</si>
  <si>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</si>
  <si>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</si>
  <si>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</si>
  <si>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</si>
  <si>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</si>
  <si>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</si>
  <si>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</si>
  <si>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</si>
  <si>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</si>
  <si>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</si>
  <si>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</si>
  <si>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</si>
  <si>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</si>
  <si>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</si>
  <si>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</si>
  <si>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</si>
  <si>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</si>
  <si>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</si>
  <si>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</si>
  <si>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</si>
  <si>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</si>
  <si>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</si>
  <si>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</si>
  <si>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</si>
  <si>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</si>
  <si>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</si>
  <si>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</si>
  <si>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</si>
  <si>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</si>
  <si>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</si>
  <si>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</si>
  <si>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</si>
  <si>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</si>
  <si>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</si>
  <si>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</si>
  <si>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</si>
  <si>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</si>
  <si>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</si>
  <si>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</si>
  <si>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</si>
  <si>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</si>
  <si>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</si>
  <si>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</si>
  <si>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</si>
  <si>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</si>
  <si>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</si>
  <si>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</si>
  <si>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</si>
  <si>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</si>
  <si>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</si>
  <si>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</si>
  <si>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</si>
  <si>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</si>
  <si>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</si>
  <si>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</si>
  <si>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</si>
  <si>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</si>
  <si>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</si>
  <si>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</si>
  <si>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</si>
  <si>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</si>
  <si>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</si>
  <si>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</si>
  <si>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</si>
  <si>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</si>
  <si>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</si>
  <si>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</si>
  <si>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</si>
  <si>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</si>
  <si>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</si>
  <si>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</si>
  <si>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</si>
  <si>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</si>
  <si>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</si>
  <si>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</si>
  <si>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</si>
  <si>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</si>
  <si>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</si>
  <si>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</si>
  <si>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</si>
  <si>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</si>
  <si>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</si>
  <si>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</si>
  <si>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</si>
  <si>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</si>
  <si>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</si>
  <si>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</si>
  <si>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</si>
  <si>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</si>
  <si>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</si>
  <si>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</si>
  <si>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</si>
  <si>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</si>
  <si>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</si>
  <si>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</si>
  <si>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</si>
  <si>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</si>
  <si>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</si>
  <si>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</si>
  <si>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</si>
  <si>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</si>
  <si>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</si>
  <si>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</si>
  <si>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</si>
  <si>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</si>
  <si>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</si>
  <si>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</si>
  <si>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</si>
  <si>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</si>
  <si>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</si>
  <si>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</si>
  <si>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</si>
  <si>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</si>
  <si>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</si>
  <si>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</si>
  <si>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</si>
  <si>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</si>
  <si>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</si>
  <si>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</si>
  <si>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</si>
  <si>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</si>
  <si>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</si>
  <si>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</si>
  <si>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</si>
  <si>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</si>
  <si>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</si>
  <si>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</si>
  <si>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</si>
  <si>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</si>
  <si>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</si>
  <si>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</si>
  <si>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</si>
  <si>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</si>
  <si>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</si>
  <si>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</si>
  <si>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</si>
  <si>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</si>
  <si>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</si>
  <si>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</si>
  <si>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</si>
  <si>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</si>
  <si>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</si>
  <si>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</si>
  <si>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</si>
  <si>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</si>
  <si>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</si>
  <si>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</si>
  <si>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</si>
  <si>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</si>
  <si>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</si>
  <si>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</si>
  <si>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</si>
  <si>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</si>
  <si>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</si>
  <si>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</si>
  <si>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</si>
  <si>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</si>
  <si>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</si>
  <si>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</si>
  <si>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</si>
  <si>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</si>
  <si>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</si>
  <si>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</si>
  <si>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</si>
  <si>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</si>
  <si>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</si>
  <si>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</si>
  <si>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</si>
  <si>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</si>
  <si>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</si>
  <si>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</si>
  <si>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</si>
  <si>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</si>
  <si>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</si>
  <si>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</si>
  <si>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</si>
  <si>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</si>
  <si>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</si>
  <si>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</si>
  <si>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</si>
  <si>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</si>
  <si>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</si>
  <si>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</si>
  <si>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</si>
  <si>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</si>
  <si>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</si>
  <si>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</si>
  <si>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</si>
  <si>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</si>
  <si>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</si>
  <si>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</si>
  <si>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</si>
  <si>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</si>
  <si>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</si>
  <si>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</si>
  <si>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</si>
  <si>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</si>
  <si>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</si>
  <si>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</si>
  <si>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</si>
  <si>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</si>
  <si>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</si>
  <si>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</si>
  <si>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</si>
  <si>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</si>
  <si>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</si>
  <si>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</si>
  <si>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</si>
  <si>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</si>
  <si>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</si>
  <si>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</si>
  <si>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</si>
  <si>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</si>
  <si>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</si>
  <si>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</si>
  <si>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</si>
  <si>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</si>
  <si>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</si>
  <si>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</si>
  <si>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</si>
  <si>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</si>
  <si>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</si>
  <si>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</si>
  <si>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</si>
  <si>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</si>
  <si>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</si>
  <si>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</si>
  <si>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</si>
  <si>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</si>
  <si>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</si>
  <si>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</si>
  <si>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</si>
  <si>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</si>
  <si>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</si>
  <si>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</si>
  <si>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</si>
  <si>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</si>
  <si>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</si>
  <si>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</si>
  <si>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</si>
  <si>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</si>
  <si>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</si>
  <si>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</si>
  <si>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</si>
  <si>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</si>
  <si>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</si>
  <si>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</si>
  <si>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</si>
  <si>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</si>
  <si>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</si>
  <si>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</si>
  <si>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</si>
  <si>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</si>
  <si>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</si>
  <si>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</si>
  <si>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</si>
  <si>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</si>
  <si>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</si>
  <si>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</si>
  <si>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</si>
  <si>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</si>
  <si>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</si>
  <si>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</si>
  <si>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</si>
  <si>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</si>
  <si>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</si>
  <si>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</si>
  <si>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</si>
  <si>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</si>
  <si>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</si>
  <si>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</si>
  <si>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</si>
  <si>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</si>
  <si>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</si>
  <si>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</si>
  <si>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</si>
  <si>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</si>
  <si>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</si>
  <si>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</si>
  <si>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</si>
  <si>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</si>
  <si>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</si>
  <si>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</si>
  <si>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</si>
  <si>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</si>
  <si>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</si>
  <si>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</si>
  <si>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</si>
  <si>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</si>
  <si>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</si>
  <si>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</si>
  <si>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</si>
  <si>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</si>
  <si>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</si>
  <si>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</si>
  <si>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</si>
  <si>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</si>
  <si>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</si>
  <si>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</si>
  <si>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</si>
  <si>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</si>
  <si>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</si>
  <si>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</si>
  <si>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</si>
  <si>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</si>
  <si>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</si>
  <si>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</si>
  <si>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</si>
  <si>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</si>
  <si>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</si>
  <si>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</si>
  <si>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</si>
  <si>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</si>
  <si>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</si>
  <si>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</si>
  <si>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</si>
  <si>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</si>
  <si>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</si>
  <si>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</si>
  <si>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</si>
  <si>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</si>
  <si>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</si>
  <si>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</si>
  <si>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</si>
  <si>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</si>
  <si>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</si>
  <si>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</si>
  <si>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</si>
  <si>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</si>
  <si>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</si>
  <si>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</si>
  <si>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</si>
  <si>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</si>
  <si>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</si>
  <si>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</si>
  <si>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</si>
  <si>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</si>
  <si>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</si>
  <si>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</si>
  <si>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</si>
  <si>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</si>
  <si>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</si>
  <si>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</si>
  <si>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</si>
  <si>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</si>
  <si>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</si>
  <si>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</si>
  <si>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</si>
  <si>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</si>
  <si>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</si>
  <si>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</si>
  <si>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</si>
  <si>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</si>
  <si>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</si>
  <si>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</si>
  <si>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</si>
  <si>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</si>
  <si>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</si>
  <si>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</si>
  <si>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</si>
  <si>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</si>
  <si>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</si>
  <si>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</si>
  <si>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</si>
  <si>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</si>
  <si>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</si>
  <si>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</si>
  <si>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</si>
  <si>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</si>
  <si>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</si>
  <si>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</si>
  <si>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</si>
  <si>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</si>
  <si>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</si>
  <si>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</si>
  <si>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</si>
  <si>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</si>
  <si>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</si>
  <si>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</si>
  <si>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</si>
  <si>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</si>
  <si>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</si>
  <si>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</si>
  <si>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</si>
  <si>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</si>
  <si>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</si>
  <si>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</si>
  <si>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</si>
  <si>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</si>
  <si>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</si>
  <si>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</si>
  <si>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</si>
  <si>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</si>
  <si>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</si>
  <si>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</si>
  <si>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</si>
  <si>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</si>
  <si>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</si>
  <si>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</si>
  <si>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</si>
  <si>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</si>
  <si>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</si>
  <si>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</si>
  <si>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</si>
  <si>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</si>
  <si>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</si>
  <si>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</si>
  <si>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</si>
  <si>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</si>
  <si>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</si>
  <si>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</si>
  <si>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</si>
  <si>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</si>
  <si>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</si>
  <si>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</si>
  <si>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</si>
  <si>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</si>
  <si>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</si>
  <si>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</si>
  <si>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</si>
  <si>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</si>
  <si>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</si>
  <si>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</si>
  <si>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</si>
  <si>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</si>
  <si>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</si>
  <si>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</si>
  <si>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</si>
  <si>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</si>
  <si>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</si>
  <si>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</si>
  <si>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</si>
  <si>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</si>
  <si>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</si>
  <si>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</si>
  <si>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</si>
  <si>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</si>
  <si>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</si>
  <si>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</si>
  <si>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</si>
  <si>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</si>
  <si>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</si>
  <si>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</si>
  <si>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</si>
  <si>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</si>
  <si>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</si>
  <si>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</si>
  <si>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</si>
  <si>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</si>
  <si>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</si>
  <si>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</si>
  <si>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</si>
  <si>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</si>
  <si>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</si>
  <si>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</si>
  <si>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</si>
  <si>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</si>
  <si>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</si>
  <si>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</si>
  <si>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</si>
  <si>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</si>
  <si>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</si>
  <si>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</si>
  <si>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</si>
  <si>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</si>
  <si>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</si>
  <si>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</si>
  <si>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</si>
  <si>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</si>
  <si>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</si>
  <si>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</si>
  <si>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</si>
  <si>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</si>
  <si>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</si>
  <si>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</si>
  <si>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</si>
  <si>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</si>
  <si>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</si>
  <si>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</si>
  <si>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</si>
  <si>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</si>
  <si>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</si>
  <si>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</si>
  <si>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</si>
  <si>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</si>
  <si>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</si>
  <si>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</si>
  <si>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</si>
  <si>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</si>
  <si>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</si>
  <si>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</si>
  <si>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</si>
  <si>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</si>
  <si>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</si>
  <si>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</si>
  <si>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</si>
  <si>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</si>
  <si>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</si>
  <si>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</si>
  <si>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</si>
  <si>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</si>
  <si>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</si>
  <si>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</si>
  <si>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</si>
  <si>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</si>
  <si>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</si>
  <si>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</si>
  <si>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</si>
  <si>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</si>
  <si>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</si>
  <si>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</si>
  <si>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</si>
  <si>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</si>
  <si>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</si>
  <si>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</si>
  <si>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</si>
  <si>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</si>
  <si>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</si>
  <si>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</si>
  <si>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</si>
  <si>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</si>
  <si>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</si>
  <si>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</si>
  <si>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</si>
  <si>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</si>
  <si>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</si>
  <si>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</si>
  <si>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</si>
  <si>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</si>
  <si>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</si>
  <si>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</si>
  <si>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</si>
  <si>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</si>
  <si>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</si>
  <si>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</si>
  <si>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</si>
  <si>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</si>
  <si>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</si>
  <si>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</si>
  <si>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</si>
  <si>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</si>
  <si>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</si>
  <si>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</si>
  <si>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</si>
  <si>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</si>
  <si>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</si>
  <si>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</si>
  <si>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</si>
  <si>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</si>
  <si>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</si>
  <si>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</si>
  <si>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</si>
  <si>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</si>
  <si>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</si>
  <si>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</si>
  <si>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</si>
  <si>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</si>
  <si>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</si>
  <si>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</si>
  <si>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</si>
  <si>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</si>
  <si>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</si>
  <si>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</si>
  <si>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</si>
  <si>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</si>
  <si>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</si>
  <si>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</si>
  <si>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</si>
  <si>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</si>
  <si>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</si>
  <si>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</si>
  <si>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</si>
  <si>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</si>
  <si>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</si>
  <si>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</si>
  <si>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</si>
  <si>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</si>
  <si>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</si>
  <si>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</si>
  <si>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</si>
  <si>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</si>
  <si>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</si>
  <si>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</si>
  <si>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</si>
  <si>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</si>
  <si>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</si>
  <si>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</si>
  <si>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</si>
  <si>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</si>
  <si>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</si>
  <si>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</si>
  <si>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</si>
  <si>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</si>
  <si>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</si>
  <si>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</si>
  <si>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</si>
  <si>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</si>
  <si>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</si>
  <si>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</si>
  <si>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</si>
  <si>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</si>
  <si>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</si>
  <si>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</si>
  <si>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</si>
  <si>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</si>
  <si>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</si>
  <si>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</si>
  <si>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</si>
  <si>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</si>
  <si>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</si>
  <si>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</si>
  <si>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</si>
  <si>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</si>
  <si>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</si>
  <si>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</si>
  <si>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</si>
  <si>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</si>
  <si>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</si>
  <si>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</si>
  <si>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</si>
  <si>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</si>
  <si>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</si>
  <si>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</si>
  <si>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</si>
  <si>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</si>
  <si>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</si>
  <si>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</si>
  <si>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</si>
  <si>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</si>
  <si>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</si>
  <si>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</si>
  <si>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</si>
  <si>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</si>
  <si>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</si>
  <si>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</si>
  <si>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</si>
  <si>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</si>
  <si>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</si>
  <si>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</si>
  <si>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</si>
  <si>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</si>
  <si>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</si>
  <si>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</si>
  <si>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</si>
  <si>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</si>
  <si>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</si>
  <si>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</si>
  <si>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</si>
  <si>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</si>
  <si>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</si>
  <si>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</si>
  <si>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</si>
  <si>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</si>
  <si>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</si>
  <si>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</si>
  <si>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</si>
  <si>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</si>
  <si>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</si>
  <si>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</si>
  <si>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</si>
  <si>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</si>
  <si>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</si>
  <si>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</si>
  <si>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</si>
  <si>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</si>
  <si>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</si>
  <si>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</si>
  <si>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</si>
  <si>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</si>
  <si>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</si>
  <si>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</si>
  <si>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</si>
  <si>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</si>
  <si>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</si>
  <si>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</si>
  <si>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</si>
  <si>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</si>
  <si>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</si>
  <si>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</si>
  <si>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</si>
  <si>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</si>
  <si>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</si>
  <si>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</si>
  <si>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</si>
  <si>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</si>
  <si>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</si>
  <si>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</si>
  <si>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</si>
  <si>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</si>
  <si>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</si>
  <si>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</si>
  <si>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</si>
  <si>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</si>
  <si>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</si>
  <si>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</si>
  <si>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</si>
  <si>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</si>
  <si>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</si>
  <si>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</si>
  <si>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</si>
  <si>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</si>
  <si>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</si>
  <si>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</si>
  <si>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</si>
  <si>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</si>
  <si>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</si>
  <si>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</si>
  <si>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</si>
  <si>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</si>
  <si>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</si>
  <si>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</si>
  <si>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</si>
  <si>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</si>
  <si>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</si>
  <si>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</si>
  <si>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</si>
  <si>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</si>
  <si>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</si>
  <si>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</si>
  <si>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</si>
  <si>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</si>
  <si>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</si>
  <si>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</si>
  <si>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</si>
  <si>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</si>
  <si>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</si>
  <si>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</si>
  <si>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</si>
  <si>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</si>
  <si>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</si>
  <si>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</si>
  <si>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</si>
  <si>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</si>
  <si>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</si>
  <si>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</si>
  <si>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</si>
  <si>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</si>
  <si>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</si>
  <si>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</si>
  <si>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</si>
  <si>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</si>
  <si>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</si>
  <si>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</si>
  <si>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</si>
  <si>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</si>
  <si>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</si>
  <si>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</si>
  <si>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</si>
  <si>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</si>
  <si>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</si>
  <si>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</si>
  <si>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</si>
  <si>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</si>
  <si>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</si>
  <si>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</si>
  <si>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</si>
  <si>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</si>
  <si>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</si>
  <si>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</si>
  <si>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</si>
  <si>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</si>
  <si>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</si>
  <si>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</si>
  <si>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</si>
  <si>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</si>
  <si>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</si>
  <si>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</si>
  <si>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</si>
  <si>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</si>
  <si>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</si>
  <si>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</si>
  <si>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</si>
  <si>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</si>
  <si>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</si>
  <si>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</si>
  <si>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</si>
  <si>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</si>
  <si>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</si>
  <si>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</si>
  <si>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</si>
  <si>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</si>
  <si>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</si>
  <si>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</si>
  <si>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</si>
  <si>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</si>
  <si>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</si>
  <si>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</si>
  <si>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</si>
  <si>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</si>
  <si>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</si>
  <si>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</si>
  <si>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</si>
  <si>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</si>
  <si>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</si>
  <si>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</si>
  <si>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</si>
  <si>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</si>
  <si>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</si>
  <si>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</si>
  <si>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</si>
  <si>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</si>
  <si>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</si>
  <si>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</si>
  <si>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</si>
  <si>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</si>
  <si>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</si>
  <si>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</si>
  <si>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</si>
  <si>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</si>
  <si>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</si>
  <si>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</si>
  <si>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</si>
  <si>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</si>
  <si>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</si>
  <si>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</si>
  <si>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</si>
  <si>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</si>
  <si>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</si>
  <si>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</si>
  <si>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</si>
  <si>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</si>
  <si>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</si>
  <si>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</si>
  <si>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</si>
  <si>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</si>
  <si>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</si>
  <si>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</si>
  <si>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</si>
  <si>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</si>
  <si>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</si>
  <si>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</si>
  <si>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</si>
  <si>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</si>
  <si>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</si>
  <si>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</si>
  <si>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</si>
  <si>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</si>
  <si>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</si>
  <si>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</si>
  <si>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</si>
  <si>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</si>
  <si>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</si>
  <si>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</si>
  <si>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</si>
  <si>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</si>
  <si>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</si>
  <si>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</si>
  <si>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</si>
  <si>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</si>
  <si>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</si>
  <si>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</si>
  <si>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</si>
  <si>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</si>
  <si>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</si>
  <si>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</si>
  <si>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</si>
  <si>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</si>
  <si>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</si>
  <si>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</si>
  <si>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</si>
  <si>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</si>
  <si>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</si>
  <si>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</si>
  <si>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</si>
  <si>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</si>
  <si>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</si>
  <si>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</si>
  <si>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</si>
  <si>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</si>
  <si>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</si>
  <si>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</si>
  <si>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</si>
  <si>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</si>
  <si>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</si>
  <si>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</si>
  <si>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</si>
  <si>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</si>
  <si>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</si>
  <si>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</si>
  <si>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</si>
  <si>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</si>
  <si>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</si>
  <si>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</si>
  <si>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</si>
  <si>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</si>
  <si>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</si>
  <si>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</si>
  <si>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</si>
  <si>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</si>
  <si>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</si>
  <si>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</si>
  <si>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</si>
  <si>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</si>
  <si>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</si>
  <si>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</si>
  <si>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</si>
  <si>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</si>
  <si>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</si>
  <si>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</si>
  <si>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</si>
  <si>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</si>
  <si>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</si>
  <si>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</si>
  <si>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</si>
  <si>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</si>
  <si>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</si>
  <si>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</si>
  <si>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</si>
  <si>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</si>
  <si>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</si>
  <si>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</si>
  <si>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</si>
  <si>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</si>
  <si>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</si>
  <si>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</si>
  <si>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</si>
  <si>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</si>
  <si>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</si>
  <si>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</si>
  <si>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</si>
  <si>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</si>
  <si>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</si>
  <si>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</si>
  <si>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</si>
  <si>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</si>
  <si>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</si>
  <si>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</si>
  <si>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</si>
  <si>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</si>
  <si>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</si>
  <si>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</si>
  <si>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</si>
  <si>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</si>
  <si>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</si>
  <si>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</si>
  <si>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</si>
  <si>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</si>
  <si>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</si>
  <si>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</si>
  <si>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</si>
  <si>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</si>
  <si>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</si>
  <si>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</si>
  <si>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</si>
  <si>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</si>
  <si>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</si>
  <si>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</si>
  <si>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</si>
  <si>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</si>
  <si>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</si>
  <si>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</si>
  <si>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</si>
  <si>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</si>
  <si>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</si>
  <si>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</si>
  <si>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</si>
  <si>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</si>
  <si>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</si>
  <si>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</si>
  <si>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</si>
  <si>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</si>
  <si>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</si>
  <si>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</si>
  <si>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</si>
  <si>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</si>
  <si>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</si>
  <si>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</si>
  <si>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</si>
  <si>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</si>
  <si>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</si>
  <si>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</si>
  <si>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</si>
  <si>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</si>
  <si>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</si>
  <si>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</si>
  <si>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</si>
  <si>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</si>
  <si>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</si>
  <si>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</si>
  <si>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</si>
  <si>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</si>
  <si>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</si>
  <si>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</si>
  <si>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</si>
  <si>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</si>
  <si>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</si>
  <si>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</si>
  <si>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</si>
  <si>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</si>
  <si>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</si>
  <si>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</si>
  <si>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</si>
  <si>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</si>
  <si>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</si>
  <si>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</si>
  <si>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</si>
  <si>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</si>
  <si>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</si>
  <si>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</si>
  <si>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</si>
  <si>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</si>
  <si>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</si>
  <si>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</si>
  <si>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</si>
  <si>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</si>
  <si>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</si>
  <si>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</si>
  <si>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</si>
  <si>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</si>
  <si>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</si>
  <si>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</si>
  <si>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</si>
  <si>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</si>
  <si>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</si>
  <si>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</si>
  <si>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</si>
  <si>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</si>
  <si>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</si>
  <si>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</si>
  <si>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</si>
  <si>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</si>
  <si>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</si>
  <si>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</si>
  <si>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</si>
  <si>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</si>
  <si>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</si>
  <si>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</si>
  <si>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</si>
  <si>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</si>
  <si>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</si>
  <si>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</si>
  <si>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</si>
  <si>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</si>
  <si>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</si>
  <si>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</si>
  <si>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</si>
  <si>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</si>
  <si>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</si>
  <si>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</si>
  <si>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</si>
  <si>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</si>
  <si>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</si>
  <si>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</si>
  <si>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</si>
  <si>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</si>
  <si>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</si>
  <si>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</si>
  <si>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</si>
  <si>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</si>
  <si>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</si>
  <si>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</si>
  <si>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</si>
  <si>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</si>
  <si>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</si>
  <si>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</si>
  <si>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</si>
  <si>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</si>
  <si>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</si>
  <si>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</si>
  <si>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</si>
  <si>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</si>
  <si>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</si>
  <si>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</si>
  <si>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</si>
  <si>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</si>
  <si>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</si>
  <si>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</si>
  <si>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</si>
  <si>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</si>
  <si>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</si>
  <si>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</si>
  <si>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</si>
  <si>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</si>
  <si>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</si>
  <si>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</si>
  <si>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</si>
  <si>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</si>
  <si>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</si>
  <si>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</si>
  <si>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</si>
  <si>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</si>
  <si>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</si>
  <si>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</si>
  <si>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</si>
  <si>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</si>
  <si>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</si>
  <si>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</si>
  <si>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</si>
  <si>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</si>
  <si>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</si>
  <si>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</si>
  <si>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</si>
  <si>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</si>
  <si>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</si>
  <si>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</si>
  <si>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</si>
  <si>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</si>
  <si>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</si>
  <si>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</si>
  <si>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</si>
  <si>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</si>
  <si>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</si>
  <si>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</si>
  <si>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</si>
  <si>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</si>
  <si>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</si>
  <si>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</si>
  <si>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</si>
  <si>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</si>
  <si>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</si>
  <si>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</si>
  <si>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</si>
  <si>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</si>
  <si>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</si>
  <si>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</si>
  <si>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</si>
  <si>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</si>
  <si>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</si>
  <si>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</si>
  <si>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</si>
  <si>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</si>
  <si>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</si>
  <si>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</si>
  <si>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</si>
  <si>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</si>
  <si>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</si>
  <si>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</si>
  <si>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</si>
  <si>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</si>
  <si>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</si>
  <si>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</si>
  <si>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</si>
  <si>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</si>
  <si>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</si>
  <si>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</si>
  <si>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</si>
  <si>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</si>
  <si>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</si>
  <si>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</si>
  <si>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</si>
  <si>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</si>
  <si>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</si>
  <si>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</si>
  <si>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</si>
  <si>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</si>
  <si>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</si>
  <si>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</si>
  <si>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</si>
  <si>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</si>
  <si>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</si>
  <si>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</si>
  <si>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</si>
  <si>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</si>
  <si>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</si>
  <si>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</si>
  <si>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</si>
  <si>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</si>
  <si>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</si>
  <si>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</si>
  <si>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</si>
  <si>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</si>
  <si>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</si>
  <si>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</si>
  <si>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</si>
  <si>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</si>
  <si>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</si>
  <si>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</si>
  <si>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</si>
  <si>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</si>
  <si>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</si>
  <si>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</si>
  <si>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</si>
  <si>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</si>
  <si>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</si>
  <si>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</si>
  <si>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</si>
  <si>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</si>
  <si>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</si>
  <si>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</si>
  <si>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</si>
  <si>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</si>
  <si>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</si>
  <si>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</si>
  <si>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</si>
  <si>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</si>
  <si>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</si>
  <si>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</si>
  <si>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</si>
  <si>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</si>
  <si>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</si>
  <si>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</si>
  <si>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</si>
  <si>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</si>
  <si>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</si>
  <si>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</si>
  <si>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</si>
  <si>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</si>
  <si>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</si>
  <si>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</si>
  <si>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</si>
  <si>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</si>
  <si>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</si>
  <si>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</si>
  <si>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</si>
  <si>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</si>
  <si>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</si>
  <si>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</si>
  <si>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</si>
  <si>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</si>
  <si>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</si>
  <si>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</si>
  <si>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</si>
  <si>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</si>
  <si>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</si>
  <si>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</si>
  <si>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</si>
  <si>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</si>
  <si>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</si>
  <si>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</si>
  <si>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</si>
  <si>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</si>
  <si>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</si>
  <si>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</si>
  <si>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</si>
  <si>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</si>
  <si>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</si>
  <si>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</si>
  <si>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</si>
  <si>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</si>
  <si>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</si>
  <si>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</si>
  <si>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</si>
  <si>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</si>
  <si>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</si>
  <si>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</si>
  <si>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</si>
  <si>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</si>
  <si>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</si>
  <si>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</si>
  <si>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</si>
  <si>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</si>
  <si>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</si>
  <si>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</si>
  <si>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</si>
  <si>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</si>
  <si>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</si>
  <si>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</si>
  <si>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</si>
  <si>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</si>
  <si>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</si>
  <si>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</si>
  <si>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</si>
  <si>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</si>
  <si>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</si>
  <si>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</si>
  <si>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</si>
  <si>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</si>
  <si>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</si>
  <si>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</si>
  <si>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</si>
  <si>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</si>
  <si>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</si>
  <si>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</si>
  <si>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</si>
  <si>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</si>
  <si>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</si>
  <si>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</si>
  <si>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</si>
  <si>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</si>
  <si>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</si>
  <si>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</si>
  <si>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</si>
  <si>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</si>
  <si>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</si>
  <si>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</si>
  <si>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</si>
  <si>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</si>
  <si>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</si>
  <si>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</si>
  <si>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</si>
  <si>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</si>
  <si>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</si>
  <si>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</si>
  <si>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</si>
  <si>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</si>
  <si>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</si>
  <si>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</si>
  <si>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</si>
  <si>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</si>
  <si>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</si>
  <si>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</si>
  <si>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</si>
  <si>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</si>
  <si>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</si>
  <si>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</si>
  <si>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</si>
  <si>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</si>
  <si>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</si>
  <si>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</si>
  <si>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</si>
  <si>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</si>
  <si>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</si>
  <si>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</si>
  <si>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</si>
  <si>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</si>
  <si>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</si>
  <si>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</si>
  <si>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</si>
  <si>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</si>
  <si>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</si>
  <si>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</si>
  <si>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</si>
  <si>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</si>
  <si>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</si>
  <si>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</si>
  <si>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</si>
  <si>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</si>
  <si>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</si>
  <si>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</si>
  <si>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</si>
  <si>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</si>
  <si>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</si>
  <si>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</si>
  <si>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</si>
  <si>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</si>
  <si>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</si>
  <si>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</si>
  <si>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</si>
  <si>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</si>
  <si>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</si>
  <si>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</si>
  <si>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</si>
  <si>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</si>
  <si>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</si>
  <si>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</si>
  <si>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</si>
  <si>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</si>
  <si>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</si>
  <si>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</si>
  <si>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</si>
  <si>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</si>
  <si>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</si>
  <si>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</si>
  <si>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</si>
  <si>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</si>
  <si>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</si>
  <si>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</si>
  <si>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</si>
  <si>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</si>
  <si>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</si>
  <si>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</si>
  <si>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</si>
  <si>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</si>
  <si>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</si>
  <si>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</si>
  <si>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</si>
  <si>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</si>
  <si>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</si>
  <si>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</si>
  <si>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</si>
  <si>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</si>
  <si>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</si>
  <si>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</si>
  <si>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</si>
  <si>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</si>
  <si>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</si>
  <si>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</si>
  <si>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</si>
  <si>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</si>
  <si>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</si>
  <si>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</si>
  <si>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</si>
  <si>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</si>
  <si>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</si>
  <si>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</si>
  <si>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</si>
  <si>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</si>
  <si>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</si>
  <si>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</si>
  <si>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</si>
  <si>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</si>
  <si>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</si>
  <si>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</si>
  <si>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</si>
  <si>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</si>
  <si>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</si>
  <si>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</si>
  <si>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</si>
  <si>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</si>
  <si>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</si>
  <si>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</si>
  <si>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</si>
  <si>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</si>
  <si>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</si>
  <si>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</si>
  <si>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</si>
  <si>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</si>
  <si>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</si>
  <si>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</si>
  <si>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</si>
  <si>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</si>
  <si>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</si>
  <si>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</si>
  <si>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</si>
  <si>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</si>
  <si>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</si>
  <si>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</si>
  <si>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</si>
  <si>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</si>
  <si>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</si>
  <si>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</si>
  <si>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</si>
  <si>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</si>
  <si>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</si>
  <si>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</si>
  <si>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</si>
  <si>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</si>
  <si>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</si>
  <si>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</si>
  <si>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</si>
  <si>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</si>
  <si>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</si>
  <si>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</si>
  <si>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</si>
  <si>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</si>
  <si>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</si>
  <si>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</si>
  <si>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</si>
  <si>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</si>
  <si>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</si>
  <si>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</si>
  <si>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</si>
  <si>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</si>
  <si>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</si>
  <si>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</si>
  <si>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</si>
  <si>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</si>
  <si>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</si>
  <si>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</si>
  <si>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</si>
  <si>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</si>
  <si>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</si>
  <si>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</si>
  <si>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</si>
  <si>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</si>
  <si>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</si>
  <si>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</si>
  <si>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</si>
  <si>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</si>
  <si>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</si>
  <si>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</si>
  <si>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</si>
  <si>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</si>
  <si>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</si>
  <si>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</si>
  <si>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</si>
  <si>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</si>
  <si>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</si>
  <si>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</si>
  <si>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</si>
  <si>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</si>
  <si>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</si>
  <si>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</si>
  <si>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</si>
  <si>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</si>
  <si>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</si>
  <si>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</si>
  <si>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</si>
  <si>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</si>
  <si>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</si>
  <si>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</si>
  <si>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</si>
  <si>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</si>
  <si>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</si>
  <si>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</si>
  <si>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</si>
  <si>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</si>
  <si>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</si>
  <si>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</si>
  <si>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</si>
  <si>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</si>
  <si>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</si>
  <si>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</si>
  <si>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</si>
  <si>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</si>
  <si>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</si>
  <si>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</si>
  <si>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</si>
  <si>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</si>
  <si>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</si>
  <si>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</si>
  <si>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</si>
  <si>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</si>
  <si>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</si>
  <si>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</si>
  <si>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</si>
  <si>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</si>
  <si>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</si>
  <si>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</si>
  <si>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</si>
  <si>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</si>
  <si>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</si>
  <si>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</si>
  <si>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</si>
  <si>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</si>
  <si>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</si>
  <si>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</si>
  <si>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</si>
  <si>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</si>
  <si>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</si>
  <si>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</si>
  <si>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</si>
  <si>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</si>
  <si>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</si>
  <si>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</si>
  <si>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</si>
  <si>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</si>
  <si>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</si>
  <si>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</si>
  <si>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</si>
  <si>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</si>
  <si>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</si>
  <si>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</si>
  <si>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</si>
  <si>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</si>
  <si>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</si>
  <si>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</si>
  <si>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</si>
  <si>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</si>
  <si>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</si>
  <si>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</si>
  <si>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</si>
  <si>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</si>
  <si>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</si>
  <si>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</si>
  <si>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</si>
  <si>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</si>
  <si>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</si>
  <si>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</si>
  <si>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</si>
  <si>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</si>
  <si>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</si>
  <si>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</si>
  <si>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</si>
  <si>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</si>
  <si>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</si>
  <si>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</si>
  <si>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</si>
  <si>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</si>
  <si>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</si>
  <si>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</si>
  <si>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</si>
  <si>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</si>
  <si>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</si>
  <si>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</si>
  <si>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</si>
  <si>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</si>
  <si>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</si>
  <si>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</si>
  <si>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</si>
  <si>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</si>
  <si>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</si>
  <si>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</si>
  <si>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</si>
  <si>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</si>
  <si>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</si>
  <si>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</si>
  <si>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</si>
  <si>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</si>
  <si>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</si>
  <si>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</si>
  <si>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</si>
  <si>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</si>
  <si>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</si>
  <si>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</si>
  <si>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</si>
  <si>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</si>
  <si>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</si>
  <si>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</si>
  <si>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</si>
  <si>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</si>
  <si>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</si>
  <si>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</si>
  <si>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</si>
  <si>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</si>
  <si>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</si>
  <si>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</si>
  <si>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</si>
  <si>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</si>
  <si>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</si>
  <si>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</si>
  <si>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</si>
  <si>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</si>
  <si>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</si>
  <si>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</si>
  <si>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</si>
  <si>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</si>
  <si>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</si>
  <si>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</si>
  <si>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</si>
  <si>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</si>
  <si>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</si>
  <si>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</si>
  <si>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</si>
  <si>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</si>
  <si>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</si>
  <si>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</si>
  <si>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</si>
  <si>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</si>
  <si>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</si>
  <si>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</si>
  <si>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</si>
  <si>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</si>
  <si>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</si>
  <si>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</si>
  <si>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</si>
  <si>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</si>
  <si>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</si>
  <si>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</si>
  <si>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</si>
  <si>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</si>
  <si>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</si>
  <si>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</si>
  <si>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</si>
  <si>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</si>
  <si>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</si>
  <si>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</si>
  <si>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</si>
  <si>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</si>
  <si>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</si>
  <si>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</si>
  <si>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</si>
  <si>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</si>
  <si>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</si>
  <si>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</si>
  <si>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</si>
  <si>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</si>
  <si>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</si>
  <si>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</si>
  <si>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</si>
  <si>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</si>
  <si>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</si>
  <si>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</si>
  <si>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</si>
  <si>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</si>
  <si>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</si>
  <si>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</si>
  <si>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</si>
  <si>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</si>
  <si>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</si>
  <si>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</si>
  <si>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</si>
  <si>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</si>
  <si>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</si>
  <si>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</si>
  <si>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</si>
  <si>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</si>
  <si>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</si>
  <si>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</si>
  <si>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</si>
  <si>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</si>
  <si>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</si>
  <si>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</si>
  <si>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</si>
  <si>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</si>
  <si>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</si>
  <si>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</si>
  <si>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</si>
  <si>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</si>
  <si>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</si>
  <si>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</si>
  <si>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</si>
  <si>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</si>
  <si>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</si>
  <si>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</si>
  <si>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</si>
  <si>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</si>
  <si>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</si>
  <si>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</si>
  <si>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</si>
  <si>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</si>
  <si>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</si>
  <si>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</si>
  <si>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</si>
  <si>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</si>
  <si>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</si>
  <si>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</si>
  <si>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</si>
  <si>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</si>
  <si>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</si>
  <si>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</si>
  <si>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</si>
  <si>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</si>
  <si>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</si>
  <si>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</si>
  <si>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</si>
  <si>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</si>
  <si>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</si>
  <si>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</si>
  <si>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</si>
  <si>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</si>
  <si>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</si>
  <si>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</si>
  <si>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</si>
  <si>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</si>
  <si>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</si>
  <si>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</si>
  <si>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</si>
  <si>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</si>
  <si>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</si>
  <si>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</si>
  <si>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</si>
  <si>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</si>
  <si>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</si>
  <si>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</si>
  <si>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</si>
  <si>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</si>
  <si>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</si>
  <si>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</si>
  <si>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</si>
  <si>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</si>
  <si>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</si>
  <si>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</si>
  <si>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</si>
  <si>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</si>
  <si>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</si>
  <si>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</si>
  <si>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</si>
  <si>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</si>
  <si>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</si>
  <si>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</si>
  <si>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</si>
  <si>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</si>
  <si>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</si>
  <si>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</si>
  <si>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</si>
  <si>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</si>
  <si>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</si>
  <si>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</si>
  <si>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</si>
  <si>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</si>
  <si>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</si>
  <si>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</si>
  <si>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</si>
  <si>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</si>
  <si>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</si>
  <si>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</si>
  <si>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</si>
  <si>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</si>
  <si>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</si>
  <si>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</si>
  <si>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</si>
  <si>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</si>
  <si>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</si>
  <si>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</si>
  <si>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</si>
  <si>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</si>
  <si>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</si>
  <si>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</si>
  <si>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</si>
  <si>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</si>
  <si>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</si>
  <si>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</si>
  <si>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</si>
  <si>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</si>
  <si>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</si>
  <si>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</si>
  <si>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</si>
  <si>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</si>
  <si>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</si>
  <si>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</si>
  <si>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</si>
  <si>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</si>
  <si>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</si>
  <si>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</si>
  <si>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</si>
  <si>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</si>
  <si>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</si>
  <si>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</si>
  <si>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</si>
  <si>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</si>
  <si>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</si>
  <si>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</si>
  <si>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</si>
  <si>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</si>
  <si>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</si>
  <si>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</si>
  <si>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</si>
  <si>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</si>
  <si>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</si>
  <si>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</si>
  <si>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</si>
  <si>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</si>
  <si>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</si>
  <si>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</si>
  <si>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</si>
  <si>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</si>
  <si>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</si>
  <si>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</si>
  <si>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</si>
  <si>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</si>
  <si>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</si>
  <si>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</si>
  <si>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</si>
  <si>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</si>
  <si>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</si>
  <si>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</si>
  <si>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</si>
  <si>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</si>
  <si>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</si>
  <si>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</si>
  <si>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</si>
  <si>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</si>
  <si>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</si>
  <si>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</si>
  <si>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</si>
  <si>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</si>
  <si>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</si>
  <si>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</si>
  <si>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</si>
  <si>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</si>
  <si>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</si>
  <si>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</si>
  <si>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</si>
  <si>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</si>
  <si>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</si>
  <si>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</si>
  <si>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</si>
  <si>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</si>
  <si>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</si>
  <si>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</si>
  <si>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</si>
  <si>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</si>
  <si>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</si>
  <si>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</si>
  <si>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</si>
  <si>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</si>
  <si>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</si>
  <si>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</si>
  <si>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</si>
  <si>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</si>
  <si>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</si>
  <si>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</si>
  <si>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</si>
  <si>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</si>
  <si>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</si>
  <si>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</si>
  <si>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</si>
  <si>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</si>
  <si>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</si>
  <si>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</si>
  <si>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</si>
  <si>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</si>
  <si>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</si>
  <si>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</si>
  <si>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</si>
  <si>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</si>
  <si>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</si>
  <si>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</si>
  <si>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</si>
  <si>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</si>
  <si>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</si>
  <si>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</si>
  <si>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</si>
  <si>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</si>
  <si>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</si>
  <si>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</si>
  <si>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</si>
  <si>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</si>
  <si>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</si>
  <si>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</si>
  <si>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</si>
  <si>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</si>
  <si>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</si>
  <si>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</si>
  <si>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</si>
  <si>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</si>
  <si>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</si>
  <si>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</si>
  <si>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</si>
  <si>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</si>
  <si>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</si>
  <si>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</si>
  <si>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</si>
  <si>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</si>
  <si>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</si>
  <si>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</si>
  <si>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</si>
  <si>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</si>
  <si>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</si>
  <si>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</si>
  <si>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</si>
  <si>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</si>
  <si>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</si>
  <si>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</si>
  <si>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</si>
  <si>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</si>
  <si>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</si>
  <si>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</si>
  <si>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</si>
  <si>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</si>
  <si>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</si>
  <si>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</si>
  <si>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</si>
  <si>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</si>
  <si>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</si>
  <si>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</si>
  <si>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</si>
  <si>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</si>
  <si>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</si>
  <si>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</si>
  <si>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</si>
  <si>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</si>
  <si>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</si>
  <si>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</si>
  <si>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</si>
  <si>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</si>
  <si>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</si>
  <si>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</si>
  <si>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</si>
  <si>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</si>
  <si>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</si>
  <si>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</si>
  <si>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</si>
  <si>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</si>
  <si>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</si>
  <si>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</si>
  <si>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</si>
  <si>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</si>
  <si>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</si>
  <si>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</si>
  <si>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</si>
  <si>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</si>
  <si>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</si>
  <si>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</si>
  <si>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</si>
  <si>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</si>
  <si>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</si>
  <si>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</si>
  <si>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</si>
  <si>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</si>
  <si>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</si>
  <si>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</si>
  <si>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</si>
  <si>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</si>
  <si>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</si>
  <si>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</si>
  <si>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</si>
  <si>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</si>
  <si>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</si>
  <si>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</si>
  <si>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</si>
  <si>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</si>
  <si>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</si>
  <si>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</si>
  <si>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</si>
  <si>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</si>
  <si>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</si>
  <si>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</si>
  <si>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</si>
  <si>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</si>
  <si>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</si>
  <si>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</si>
  <si>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</si>
  <si>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</si>
  <si>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</si>
  <si>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</si>
  <si>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</si>
  <si>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</si>
  <si>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</si>
  <si>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</si>
  <si>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</si>
  <si>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</si>
  <si>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</si>
  <si>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</si>
  <si>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</si>
  <si>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</si>
  <si>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</si>
  <si>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</si>
  <si>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</si>
  <si>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</si>
  <si>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</si>
  <si>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</si>
  <si>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</si>
  <si>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</si>
  <si>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</si>
  <si>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</si>
  <si>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</si>
  <si>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</si>
  <si>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</si>
  <si>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</si>
  <si>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</si>
  <si>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</si>
  <si>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</si>
  <si>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</si>
  <si>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</si>
  <si>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</si>
  <si>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</si>
  <si>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</si>
  <si>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</si>
  <si>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</si>
  <si>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</si>
  <si>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</si>
  <si>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</si>
  <si>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</si>
  <si>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</si>
  <si>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</si>
  <si>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</si>
  <si>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</si>
  <si>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</si>
  <si>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</si>
  <si>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</si>
  <si>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</si>
  <si>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</si>
  <si>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</si>
  <si>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</si>
  <si>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</si>
  <si>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</si>
  <si>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</si>
  <si>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</si>
  <si>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</si>
  <si>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</si>
  <si>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</si>
  <si>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</si>
  <si>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</si>
  <si>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</si>
  <si>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</si>
  <si>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</si>
  <si>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</si>
  <si>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</si>
  <si>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</si>
  <si>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</si>
  <si>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</si>
  <si>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</si>
  <si>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</si>
  <si>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</si>
  <si>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</si>
  <si>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</si>
  <si>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</si>
  <si>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</si>
  <si>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</si>
  <si>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</si>
  <si>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</si>
  <si>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</si>
  <si>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</si>
  <si>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</si>
  <si>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</si>
  <si>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</si>
  <si>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</si>
  <si>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</si>
  <si>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</si>
  <si>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</si>
  <si>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</si>
  <si>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</si>
  <si>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</si>
  <si>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</si>
  <si>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</si>
  <si>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</si>
  <si>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</si>
  <si>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</si>
  <si>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</si>
  <si>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</si>
  <si>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</si>
  <si>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</si>
  <si>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</si>
  <si>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</si>
  <si>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</si>
  <si>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</si>
  <si>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</si>
  <si>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</si>
  <si>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</si>
  <si>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</si>
  <si>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</si>
  <si>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</si>
  <si>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</si>
  <si>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</si>
  <si>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</si>
  <si>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</si>
  <si>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</si>
  <si>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</si>
  <si>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</si>
  <si>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</si>
  <si>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</si>
  <si>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</si>
  <si>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</si>
  <si>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</si>
  <si>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</si>
  <si>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</si>
  <si>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</si>
  <si>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</si>
  <si>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</si>
  <si>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</si>
  <si>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</si>
  <si>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</si>
  <si>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</si>
  <si>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</si>
  <si>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</si>
  <si>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</si>
  <si>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</si>
  <si>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</si>
  <si>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</si>
  <si>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</si>
  <si>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</si>
  <si>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</si>
  <si>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</si>
  <si>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</si>
  <si>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</si>
  <si>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</si>
  <si>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</si>
  <si>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</si>
  <si>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</si>
  <si>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</si>
  <si>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</si>
  <si>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</si>
  <si>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</si>
  <si>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</si>
  <si>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</si>
  <si>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</si>
  <si>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</si>
  <si>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</si>
  <si>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</si>
  <si>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</si>
  <si>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</si>
  <si>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</si>
  <si>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</si>
  <si>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</si>
  <si>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</si>
  <si>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</si>
  <si>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</si>
  <si>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</si>
  <si>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</si>
  <si>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</si>
  <si>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</si>
  <si>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</si>
  <si>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</si>
  <si>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</si>
  <si>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</si>
  <si>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</si>
  <si>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</si>
  <si>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</si>
  <si>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</si>
  <si>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</si>
  <si>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</si>
  <si>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</si>
  <si>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</si>
  <si>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</si>
  <si>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</si>
  <si>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</si>
  <si>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</si>
  <si>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</si>
  <si>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</si>
  <si>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</si>
  <si>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</si>
  <si>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</si>
  <si>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</si>
  <si>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</si>
  <si>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</si>
  <si>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</si>
  <si>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</si>
  <si>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</si>
  <si>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</si>
  <si>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</si>
  <si>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</si>
  <si>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</si>
  <si>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</si>
  <si>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</si>
  <si>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</si>
  <si>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</si>
  <si>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</si>
  <si>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</si>
  <si>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</si>
  <si>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</si>
  <si>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</si>
  <si>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</si>
  <si>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</si>
  <si>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</si>
  <si>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</si>
  <si>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</si>
  <si>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</si>
  <si>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</si>
  <si>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</si>
  <si>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</si>
  <si>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</si>
  <si>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</si>
  <si>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</si>
  <si>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</si>
  <si>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</si>
  <si>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</si>
  <si>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</si>
  <si>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</si>
  <si>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</si>
  <si>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</si>
  <si>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</si>
  <si>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</si>
  <si>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</si>
  <si>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</si>
  <si>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</si>
  <si>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</si>
  <si>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</si>
  <si>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</si>
  <si>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</si>
  <si>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</si>
  <si>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</si>
  <si>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</si>
  <si>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</si>
  <si>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</si>
  <si>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</si>
  <si>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</si>
  <si>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</si>
  <si>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</si>
  <si>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</si>
  <si>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</si>
  <si>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</si>
  <si>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</si>
  <si>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</si>
  <si>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</si>
  <si>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</si>
  <si>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</si>
  <si>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</si>
  <si>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</si>
  <si>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</si>
  <si>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</si>
  <si>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</si>
  <si>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</si>
  <si>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</si>
  <si>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</si>
  <si>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</si>
  <si>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</si>
  <si>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</si>
  <si>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</si>
  <si>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</si>
  <si>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</si>
  <si>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</si>
  <si>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</si>
  <si>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</si>
  <si>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</si>
  <si>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</si>
  <si>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</si>
  <si>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</si>
  <si>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</si>
  <si>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</si>
  <si>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</si>
  <si>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</si>
  <si>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</si>
  <si>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</si>
  <si>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</si>
  <si>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</si>
  <si>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</si>
  <si>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</si>
  <si>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</si>
  <si>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</si>
  <si>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</si>
  <si>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</si>
  <si>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</si>
  <si>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</si>
  <si>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</si>
  <si>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</si>
  <si>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</si>
  <si>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</si>
  <si>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</si>
  <si>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</si>
  <si>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</si>
  <si>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</si>
  <si>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</si>
  <si>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</si>
  <si>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</si>
  <si>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</si>
  <si>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</si>
  <si>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</si>
  <si>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</si>
  <si>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</si>
  <si>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</si>
  <si>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</si>
  <si>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</si>
  <si>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</si>
  <si>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</si>
  <si>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</si>
  <si>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</si>
  <si>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</si>
  <si>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</si>
  <si>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</si>
  <si>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</si>
  <si>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</si>
  <si>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</si>
  <si>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</si>
  <si>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</si>
  <si>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</si>
  <si>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</si>
  <si>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</si>
  <si>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</si>
  <si>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</si>
  <si>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</si>
  <si>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</si>
  <si>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</si>
  <si>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</si>
  <si>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</si>
  <si>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</si>
  <si>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</si>
  <si>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</si>
  <si>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</si>
  <si>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</si>
  <si>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</si>
  <si>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</si>
  <si>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</si>
  <si>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</si>
  <si>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</si>
  <si>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</si>
  <si>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</si>
  <si>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</si>
  <si>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</si>
  <si>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</si>
  <si>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</si>
  <si>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</si>
  <si>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</si>
  <si>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</si>
  <si>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</si>
  <si>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</si>
  <si>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</si>
  <si>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</si>
  <si>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</si>
  <si>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</si>
  <si>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</si>
  <si>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</si>
  <si>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</si>
  <si>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</si>
  <si>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</si>
  <si>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</si>
  <si>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</si>
  <si>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</si>
  <si>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</si>
  <si>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</si>
  <si>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</si>
  <si>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</si>
  <si>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</si>
  <si>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</si>
  <si>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</si>
  <si>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</si>
  <si>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</si>
  <si>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</si>
  <si>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</si>
  <si>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</si>
  <si>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</si>
  <si>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</si>
  <si>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</si>
  <si>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</si>
  <si>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</si>
  <si>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</si>
  <si>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</si>
  <si>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</si>
  <si>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</si>
  <si>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</si>
  <si>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</si>
  <si>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</si>
  <si>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</si>
  <si>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</si>
  <si>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</si>
  <si>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</si>
  <si>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</si>
  <si>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</si>
  <si>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</si>
  <si>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</si>
  <si>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</si>
  <si>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</si>
  <si>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</si>
  <si>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</si>
  <si>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</si>
  <si>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</si>
  <si>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</si>
  <si>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</si>
  <si>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</si>
  <si>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</si>
  <si>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</si>
  <si>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</si>
  <si>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</si>
  <si>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</si>
  <si>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</si>
  <si>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</si>
  <si>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</si>
  <si>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</si>
  <si>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</si>
  <si>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</si>
  <si>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</si>
  <si>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</si>
  <si>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</si>
  <si>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</si>
  <si>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</si>
  <si>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</si>
  <si>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</si>
  <si>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</si>
  <si>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</si>
  <si>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</si>
  <si>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</si>
  <si>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</si>
  <si>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</si>
  <si>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</si>
  <si>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</si>
  <si>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</si>
  <si>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</si>
  <si>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</si>
  <si>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</si>
  <si>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</si>
  <si>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</si>
  <si>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</si>
  <si>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</si>
  <si>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</si>
  <si>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</si>
  <si>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</si>
  <si>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</si>
  <si>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</si>
  <si>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</si>
  <si>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</si>
  <si>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</si>
  <si>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</si>
  <si>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</si>
  <si>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</si>
  <si>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</si>
  <si>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</si>
  <si>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</si>
  <si>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</si>
  <si>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</si>
  <si>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</si>
  <si>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</si>
  <si>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</si>
  <si>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</si>
  <si>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</si>
  <si>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</si>
  <si>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</si>
  <si>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</si>
  <si>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</si>
  <si>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</si>
  <si>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</si>
  <si>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</si>
  <si>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</si>
  <si>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</si>
  <si>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</si>
  <si>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</si>
  <si>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</si>
  <si>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</si>
  <si>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</si>
  <si>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</si>
  <si>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</si>
  <si>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</si>
  <si>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</si>
  <si>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</si>
  <si>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</si>
  <si>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</si>
  <si>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</si>
  <si>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</si>
  <si>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</si>
  <si>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</si>
  <si>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</si>
  <si>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</si>
  <si>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</si>
  <si>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</si>
  <si>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</si>
  <si>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</si>
  <si>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</si>
  <si>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</si>
  <si>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</si>
  <si>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</si>
  <si>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</si>
  <si>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</si>
  <si>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</si>
  <si>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</si>
  <si>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</si>
  <si>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</si>
  <si>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</si>
  <si>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</si>
  <si>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</si>
  <si>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</si>
  <si>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</si>
  <si>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</si>
  <si>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</si>
  <si>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</si>
  <si>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</si>
  <si>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</si>
  <si>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</si>
  <si>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</si>
  <si>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</si>
  <si>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</si>
  <si>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</si>
  <si>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</si>
  <si>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</si>
  <si>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</si>
  <si>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</si>
  <si>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</si>
  <si>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</si>
  <si>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</si>
  <si>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</si>
  <si>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</si>
  <si>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</si>
  <si>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</si>
  <si>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</si>
  <si>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</si>
  <si>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</si>
  <si>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</si>
  <si>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</si>
  <si>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</si>
  <si>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</si>
  <si>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</si>
  <si>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</si>
  <si>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</si>
  <si>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</si>
  <si>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</si>
  <si>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</si>
  <si>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</si>
  <si>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</si>
  <si>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</si>
  <si>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</si>
  <si>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</si>
  <si>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</si>
  <si>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</si>
  <si>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</si>
  <si>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</si>
  <si>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</si>
  <si>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</si>
  <si>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</si>
  <si>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</si>
  <si>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</si>
  <si>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</si>
  <si>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</si>
  <si>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</si>
  <si>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</si>
  <si>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</si>
  <si>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</si>
  <si>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</si>
  <si>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</si>
  <si>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</si>
  <si>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</si>
  <si>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</si>
  <si>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</si>
  <si>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</si>
  <si>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</si>
  <si>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</si>
  <si>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</si>
  <si>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</si>
  <si>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</si>
  <si>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</si>
  <si>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</si>
  <si>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</si>
  <si>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</si>
  <si>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</si>
  <si>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</si>
  <si>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</si>
  <si>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</si>
  <si>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</si>
  <si>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</si>
  <si>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</si>
  <si>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</si>
  <si>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</si>
  <si>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</si>
  <si>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</si>
  <si>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</si>
  <si>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</si>
  <si>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</si>
  <si>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</si>
  <si>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</si>
  <si>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</si>
  <si>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</si>
  <si>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</si>
  <si>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</si>
  <si>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</si>
  <si>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</si>
  <si>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</si>
  <si>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</si>
  <si>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</si>
  <si>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</si>
  <si>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</si>
  <si>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</si>
  <si>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</si>
  <si>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</si>
  <si>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</si>
  <si>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</si>
  <si>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</si>
  <si>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</si>
  <si>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</si>
  <si>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</si>
  <si>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</si>
  <si>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</si>
  <si>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</si>
  <si>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</si>
  <si>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</si>
  <si>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</si>
  <si>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</si>
  <si>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</si>
  <si>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</si>
  <si>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</si>
  <si>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</si>
  <si>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</si>
  <si>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</si>
  <si>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</si>
  <si>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</si>
  <si>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</si>
  <si>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</si>
  <si>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</si>
  <si>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</si>
  <si>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</si>
  <si>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</si>
  <si>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</si>
  <si>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</si>
  <si>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</si>
  <si>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</si>
  <si>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</si>
  <si>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</si>
  <si>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</si>
  <si>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</si>
  <si>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</si>
  <si>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</si>
  <si>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</si>
  <si>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</si>
  <si>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</si>
  <si>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</si>
  <si>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</si>
  <si>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</si>
  <si>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</si>
  <si>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</si>
  <si>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</si>
  <si>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</si>
  <si>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</si>
  <si>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</si>
  <si>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</si>
  <si>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</si>
  <si>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</si>
  <si>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</si>
  <si>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</si>
  <si>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</si>
  <si>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</si>
  <si>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</si>
  <si>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</si>
  <si>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</si>
  <si>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</si>
  <si>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</si>
  <si>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</si>
  <si>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</si>
  <si>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</si>
  <si>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</si>
  <si>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</si>
  <si>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</si>
  <si>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</si>
  <si>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</si>
  <si>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</si>
  <si>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</si>
  <si>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</si>
  <si>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</si>
  <si>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</si>
  <si>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</si>
  <si>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</si>
  <si>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</si>
  <si>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</si>
  <si>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</si>
  <si>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</si>
  <si>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</si>
  <si>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</si>
  <si>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</si>
  <si>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</si>
  <si>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</si>
  <si>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</si>
  <si>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</si>
  <si>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</si>
  <si>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</si>
  <si>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</si>
  <si>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</si>
  <si>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</si>
  <si>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</si>
  <si>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</si>
  <si>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</si>
  <si>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</si>
  <si>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</si>
  <si>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</si>
  <si>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</si>
  <si>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</si>
  <si>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</si>
  <si>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</si>
  <si>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</si>
  <si>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</si>
  <si>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</si>
  <si>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</si>
  <si>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</si>
  <si>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</si>
  <si>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</si>
  <si>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</si>
  <si>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</si>
  <si>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</si>
  <si>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</si>
  <si>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</si>
  <si>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</si>
  <si>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</si>
  <si>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</si>
  <si>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</si>
  <si>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</si>
  <si>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</si>
  <si>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</si>
  <si>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</si>
  <si>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</si>
  <si>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</si>
  <si>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</si>
  <si>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</si>
  <si>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</si>
  <si>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</si>
  <si>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</si>
  <si>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</si>
  <si>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</si>
  <si>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</si>
  <si>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</si>
  <si>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</si>
  <si>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</si>
  <si>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</si>
  <si>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</si>
  <si>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</si>
  <si>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</si>
  <si>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</si>
  <si>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</si>
  <si>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</si>
  <si>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</si>
  <si>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</si>
  <si>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</si>
  <si>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</si>
  <si>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</si>
  <si>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</si>
  <si>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</si>
  <si>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</si>
  <si>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</si>
  <si>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</si>
  <si>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</si>
  <si>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</si>
  <si>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</si>
  <si>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</si>
  <si>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</si>
  <si>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</si>
  <si>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</si>
  <si>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</si>
  <si>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</si>
  <si>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</si>
  <si>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</si>
  <si>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</si>
  <si>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</si>
  <si>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</si>
  <si>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</si>
  <si>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</si>
  <si>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</si>
  <si>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</si>
  <si>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</si>
  <si>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</si>
  <si>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</si>
  <si>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</si>
  <si>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</si>
  <si>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</si>
  <si>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</si>
  <si>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</si>
  <si>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</si>
  <si>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</si>
  <si>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</si>
  <si>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</si>
  <si>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</si>
  <si>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</si>
  <si>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</si>
  <si>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</si>
  <si>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</si>
  <si>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</si>
  <si>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</si>
  <si>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</si>
  <si>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</si>
  <si>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</si>
  <si>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</si>
  <si>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</si>
  <si>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</si>
  <si>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</si>
  <si>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</si>
  <si>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</si>
  <si>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</si>
  <si>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</si>
  <si>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</si>
  <si>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</si>
  <si>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</si>
  <si>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</si>
  <si>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</si>
  <si>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</si>
  <si>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</si>
  <si>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</si>
  <si>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</si>
  <si>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</si>
  <si>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</si>
  <si>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</si>
  <si>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</si>
  <si>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</si>
  <si>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</si>
  <si>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</si>
  <si>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</si>
  <si>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</si>
  <si>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</si>
  <si>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</si>
  <si>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</si>
  <si>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</si>
  <si>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</si>
  <si>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</si>
  <si>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</si>
  <si>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</si>
  <si>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</si>
  <si>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</si>
  <si>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</si>
  <si>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</si>
  <si>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</si>
  <si>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</si>
  <si>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</si>
  <si>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</si>
  <si>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</si>
  <si>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</si>
  <si>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</si>
  <si>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</si>
  <si>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</si>
  <si>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</si>
  <si>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</si>
  <si>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</si>
  <si>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</si>
  <si>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</si>
  <si>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</si>
  <si>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</si>
  <si>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</si>
  <si>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</si>
  <si>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</si>
  <si>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</si>
  <si>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</si>
  <si>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</si>
  <si>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</si>
  <si>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</si>
  <si>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</si>
  <si>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</si>
  <si>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</si>
  <si>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</si>
  <si>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</si>
  <si>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</si>
  <si>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</si>
  <si>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</si>
  <si>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</si>
  <si>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</si>
  <si>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</si>
  <si>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</si>
  <si>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</si>
  <si>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</si>
  <si>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</si>
  <si>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</si>
  <si>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</si>
  <si>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</si>
  <si>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</si>
  <si>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</si>
  <si>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</si>
  <si>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</si>
  <si>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</si>
  <si>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</si>
  <si>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</si>
  <si>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</si>
  <si>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</si>
  <si>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</si>
  <si>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</si>
  <si>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</si>
  <si>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</si>
  <si>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</si>
  <si>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</si>
  <si>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</si>
  <si>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</si>
  <si>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</si>
  <si>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</si>
  <si>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</si>
  <si>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</si>
  <si>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</si>
  <si>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</si>
  <si>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</si>
  <si>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</si>
  <si>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</si>
  <si>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</si>
  <si>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</si>
  <si>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</si>
  <si>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</si>
  <si>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</si>
  <si>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</si>
  <si>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</si>
  <si>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</si>
  <si>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</si>
  <si>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</si>
  <si>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</si>
  <si>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</si>
  <si>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</si>
  <si>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</si>
  <si>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</si>
  <si>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</si>
  <si>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</si>
  <si>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</si>
  <si>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</si>
  <si>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</si>
  <si>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</si>
  <si>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</si>
  <si>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</si>
  <si>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</si>
  <si>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</si>
  <si>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</si>
  <si>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</si>
  <si>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</si>
  <si>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</si>
  <si>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</si>
  <si>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</si>
  <si>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</si>
  <si>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</si>
  <si>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</si>
  <si>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</si>
  <si>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</si>
  <si>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</si>
  <si>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</si>
  <si>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</si>
  <si>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</si>
  <si>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</si>
  <si>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</si>
  <si>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</si>
  <si>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</si>
  <si>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</si>
  <si>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</si>
  <si>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</si>
  <si>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</si>
  <si>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</si>
  <si>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</si>
  <si>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</si>
  <si>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</si>
  <si>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</si>
  <si>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</si>
  <si>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</si>
  <si>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</si>
  <si>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</si>
  <si>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</si>
  <si>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</si>
  <si>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</si>
  <si>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</si>
  <si>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</si>
  <si>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</si>
  <si>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</si>
  <si>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</si>
  <si>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</si>
  <si>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</si>
  <si>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</si>
  <si>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</si>
  <si>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</si>
  <si>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</si>
  <si>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</si>
  <si>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</si>
  <si>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</si>
  <si>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</si>
  <si>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</si>
  <si>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</si>
  <si>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</si>
  <si>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</si>
  <si>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</si>
  <si>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</si>
  <si>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</si>
  <si>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</si>
  <si>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</si>
  <si>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</si>
  <si>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</si>
  <si>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</si>
  <si>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</si>
  <si>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</si>
  <si>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</si>
  <si>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</si>
  <si>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</si>
  <si>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</si>
  <si>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</si>
  <si>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</si>
  <si>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</si>
  <si>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</si>
  <si>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</si>
  <si>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</si>
  <si>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</si>
  <si>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</si>
  <si>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</si>
  <si>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</si>
  <si>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</si>
  <si>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</si>
  <si>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</si>
  <si>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</si>
  <si>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</si>
  <si>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</si>
  <si>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</si>
  <si>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</si>
  <si>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</si>
  <si>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</si>
  <si>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</si>
  <si>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</si>
  <si>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</si>
  <si>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</si>
  <si>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</si>
  <si>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</si>
  <si>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</si>
  <si>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</si>
  <si>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</si>
  <si>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</si>
  <si>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</si>
  <si>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</si>
  <si>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</si>
  <si>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</si>
  <si>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</si>
  <si>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</si>
  <si>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</si>
  <si>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</si>
  <si>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</si>
  <si>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</si>
  <si>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</si>
  <si>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</si>
  <si>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</si>
  <si>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</si>
  <si>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</si>
  <si>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</si>
  <si>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</si>
  <si>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</si>
  <si>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</si>
  <si>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</si>
  <si>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</si>
  <si>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</si>
  <si>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</si>
  <si>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</si>
  <si>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</si>
  <si>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</si>
  <si>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</si>
  <si>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</si>
  <si>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</si>
  <si>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</si>
  <si>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</si>
  <si>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</si>
  <si>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</si>
  <si>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</si>
  <si>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</si>
  <si>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</si>
  <si>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</si>
  <si>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</si>
  <si>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</si>
  <si>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</si>
  <si>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</si>
  <si>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</si>
  <si>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</si>
  <si>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</si>
  <si>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</si>
  <si>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</si>
  <si>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</si>
  <si>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</si>
  <si>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</si>
  <si>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</si>
  <si>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</si>
  <si>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</si>
  <si>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</si>
  <si>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</si>
  <si>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</si>
  <si>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</si>
  <si>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</si>
  <si>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</si>
  <si>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</si>
  <si>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</si>
  <si>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</si>
  <si>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</si>
  <si>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</si>
  <si>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</si>
  <si>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</si>
  <si>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</si>
  <si>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</si>
  <si>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</si>
  <si>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</si>
  <si>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</si>
  <si>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</si>
  <si>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</si>
  <si>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</si>
  <si>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</si>
  <si>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</si>
  <si>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</si>
  <si>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</si>
  <si>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</si>
  <si>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</si>
  <si>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</si>
  <si>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</si>
  <si>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</si>
  <si>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</si>
  <si>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</si>
  <si>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</si>
  <si>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</si>
  <si>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</si>
  <si>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</si>
  <si>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</si>
  <si>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</si>
  <si>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</si>
  <si>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</si>
  <si>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</si>
  <si>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</si>
  <si>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</si>
  <si>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</si>
  <si>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</si>
  <si>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</si>
  <si>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</si>
  <si>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</si>
  <si>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</si>
  <si>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</si>
  <si>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</si>
  <si>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</si>
  <si>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</si>
  <si>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</si>
  <si>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</si>
  <si>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</si>
  <si>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</si>
  <si>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</si>
  <si>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</si>
  <si>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</si>
  <si>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</si>
  <si>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</si>
  <si>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</si>
  <si>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</si>
  <si>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</si>
  <si>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</si>
  <si>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</si>
  <si>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</si>
  <si>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</si>
  <si>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</si>
  <si>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</si>
  <si>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</si>
  <si>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</si>
  <si>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</si>
  <si>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</si>
  <si>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</si>
  <si>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</si>
  <si>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</si>
  <si>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</si>
  <si>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</si>
  <si>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</si>
  <si>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</si>
  <si>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</si>
  <si>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</si>
  <si>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</si>
  <si>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</si>
  <si>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</si>
  <si>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</si>
  <si>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</si>
  <si>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</si>
  <si>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</si>
  <si>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</si>
  <si>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</si>
  <si>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</si>
  <si>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</si>
  <si>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</si>
  <si>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</si>
  <si>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</si>
  <si>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</si>
  <si>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</si>
  <si>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</si>
  <si>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</si>
  <si>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</si>
  <si>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</si>
  <si>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</si>
  <si>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</si>
  <si>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</si>
  <si>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</si>
  <si>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</si>
  <si>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</si>
  <si>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</si>
  <si>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</si>
  <si>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</si>
  <si>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</si>
  <si>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</si>
  <si>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</si>
  <si>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</si>
  <si>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</si>
  <si>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</si>
  <si>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</si>
  <si>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</si>
  <si>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</si>
  <si>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</si>
  <si>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</si>
  <si>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</si>
  <si>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</si>
  <si>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</si>
  <si>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</si>
  <si>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</si>
  <si>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</si>
  <si>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</si>
  <si>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</si>
  <si>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</si>
  <si>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</si>
  <si>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</si>
  <si>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</si>
  <si>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</si>
  <si>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</si>
  <si>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</si>
  <si>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</si>
  <si>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</si>
  <si>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</si>
  <si>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</si>
  <si>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</si>
  <si>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</si>
  <si>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</si>
  <si>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</si>
  <si>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</si>
  <si>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</si>
  <si>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</si>
  <si>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</si>
  <si>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</si>
  <si>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</si>
  <si>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</si>
  <si>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</si>
  <si>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</si>
  <si>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</si>
  <si>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</si>
  <si>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</si>
  <si>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</si>
  <si>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</si>
  <si>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</si>
  <si>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</si>
  <si>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</si>
  <si>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</si>
  <si>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</si>
  <si>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</si>
  <si>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</si>
  <si>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</si>
  <si>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</si>
  <si>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</si>
  <si>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</si>
  <si>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</si>
  <si>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</si>
  <si>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</si>
  <si>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</si>
  <si>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</si>
  <si>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</si>
  <si>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</si>
  <si>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</si>
  <si>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</si>
  <si>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</si>
  <si>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</si>
  <si>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</si>
  <si>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</si>
  <si>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</si>
  <si>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</si>
  <si>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</si>
  <si>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</si>
  <si>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</si>
  <si>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</si>
  <si>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</si>
  <si>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</si>
  <si>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</si>
  <si>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</si>
  <si>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</si>
  <si>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</si>
  <si>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</si>
  <si>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</si>
  <si>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</si>
  <si>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</si>
  <si>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</si>
  <si>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</si>
  <si>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</si>
  <si>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</si>
  <si>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</si>
  <si>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</si>
  <si>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</si>
  <si>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</si>
  <si>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</si>
  <si>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</si>
  <si>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</si>
  <si>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</si>
  <si>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</si>
  <si>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</si>
  <si>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</si>
  <si>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</si>
  <si>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</si>
  <si>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</si>
  <si>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</si>
  <si>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</si>
  <si>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</si>
  <si>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</si>
  <si>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</si>
  <si>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</si>
  <si>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</si>
  <si>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</si>
  <si>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</si>
  <si>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</si>
  <si>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</si>
  <si>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</si>
  <si>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</si>
  <si>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</si>
  <si>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</si>
  <si>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</si>
  <si>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</si>
  <si>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</si>
  <si>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</si>
  <si>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</si>
  <si>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</si>
  <si>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</si>
  <si>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</si>
  <si>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</si>
  <si>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</si>
  <si>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</si>
  <si>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</si>
  <si>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</si>
  <si>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</si>
  <si>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</si>
  <si>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</si>
  <si>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</si>
  <si>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</si>
  <si>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</si>
  <si>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</si>
  <si>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</si>
  <si>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</si>
  <si>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</si>
  <si>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</si>
  <si>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</si>
  <si>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</si>
  <si>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</si>
  <si>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</si>
  <si>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</si>
  <si>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</si>
  <si>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</si>
  <si>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</si>
  <si>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</si>
  <si>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</si>
  <si>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</si>
  <si>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</si>
  <si>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</si>
  <si>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</si>
  <si>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</si>
  <si>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</si>
  <si>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</si>
  <si>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</si>
  <si>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</si>
  <si>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</si>
  <si>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</si>
  <si>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</si>
  <si>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</si>
  <si>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</si>
  <si>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</si>
  <si>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</si>
  <si>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</si>
  <si>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</si>
  <si>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</si>
  <si>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</si>
  <si>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</si>
  <si>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</si>
  <si>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</si>
  <si>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</si>
  <si>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</si>
  <si>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</si>
  <si>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</si>
  <si>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</si>
  <si>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</si>
  <si>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</si>
  <si>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</si>
  <si>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</si>
  <si>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</si>
  <si>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</si>
  <si>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</si>
  <si>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</si>
  <si>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</si>
  <si>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</si>
  <si>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</si>
  <si>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</si>
  <si>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</si>
  <si>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</si>
  <si>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</si>
  <si>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</si>
  <si>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</si>
  <si>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</si>
  <si>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</si>
  <si>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</si>
  <si>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</si>
  <si>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</si>
  <si>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</si>
  <si>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</si>
  <si>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</si>
  <si>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</si>
  <si>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</si>
  <si>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</si>
  <si>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</si>
  <si>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</si>
  <si>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</si>
  <si>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</si>
  <si>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</si>
  <si>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</si>
  <si>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</si>
  <si>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</si>
  <si>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</si>
  <si>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</si>
  <si>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</si>
  <si>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</si>
  <si>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</si>
  <si>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</si>
  <si>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</si>
  <si>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</si>
  <si>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</si>
  <si>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</si>
  <si>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</si>
  <si>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</si>
  <si>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</si>
  <si>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</si>
  <si>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</si>
  <si>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</si>
  <si>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</si>
  <si>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</si>
  <si>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</si>
  <si>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</si>
  <si>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</si>
  <si>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</si>
  <si>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</si>
  <si>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</si>
  <si>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</si>
  <si>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</si>
  <si>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</si>
  <si>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</si>
  <si>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</si>
  <si>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</si>
  <si>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</si>
  <si>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</si>
  <si>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</si>
  <si>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</si>
  <si>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</si>
  <si>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</si>
  <si>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</si>
  <si>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</si>
  <si>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</si>
  <si>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</si>
  <si>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</si>
  <si>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</si>
  <si>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</si>
  <si>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</si>
  <si>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</si>
  <si>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</si>
  <si>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</si>
  <si>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</si>
  <si>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</si>
  <si>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</si>
  <si>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</si>
  <si>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</si>
  <si>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</si>
  <si>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</si>
  <si>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</si>
  <si>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</si>
  <si>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</si>
  <si>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</si>
  <si>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</si>
  <si>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</si>
  <si>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</si>
  <si>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</si>
  <si>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</si>
  <si>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</si>
  <si>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</si>
  <si>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</si>
  <si>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</si>
  <si>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</si>
  <si>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</si>
  <si>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</si>
  <si>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</si>
  <si>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</si>
  <si>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</si>
  <si>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</si>
  <si>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</si>
  <si>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</si>
  <si>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</si>
  <si>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</si>
  <si>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</si>
  <si>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</si>
  <si>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</si>
  <si>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</si>
  <si>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</si>
  <si>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</si>
  <si>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</si>
  <si>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</si>
  <si>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</si>
  <si>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</si>
  <si>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</si>
  <si>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</si>
  <si>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</si>
  <si>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</si>
  <si>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</si>
  <si>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</si>
  <si>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</si>
  <si>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</si>
  <si>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</si>
  <si>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</si>
  <si>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</si>
  <si>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</si>
  <si>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</si>
  <si>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</si>
  <si>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</si>
  <si>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</si>
  <si>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</si>
  <si>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</si>
  <si>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</si>
  <si>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</si>
  <si>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</si>
  <si>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</si>
  <si>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</si>
  <si>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</si>
  <si>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</si>
  <si>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</si>
  <si>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</si>
  <si>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</si>
  <si>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</si>
  <si>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</si>
  <si>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</si>
  <si>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</si>
  <si>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</si>
  <si>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</si>
  <si>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</si>
  <si>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</si>
  <si>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</si>
  <si>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</si>
  <si>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</si>
  <si>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</si>
  <si>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</si>
  <si>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</si>
  <si>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</si>
  <si>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</si>
  <si>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</si>
  <si>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</si>
  <si>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</si>
  <si>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</si>
  <si>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</si>
  <si>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</si>
  <si>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</si>
  <si>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</si>
  <si>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</si>
  <si>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</si>
  <si>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</si>
  <si>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</si>
  <si>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</si>
  <si>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</si>
  <si>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</si>
  <si>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</si>
  <si>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</si>
  <si>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</si>
  <si>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</si>
  <si>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</si>
  <si>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</si>
  <si>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</si>
  <si>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</si>
  <si>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</si>
  <si>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</si>
  <si>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</si>
  <si>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</si>
  <si>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</si>
  <si>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</si>
  <si>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</si>
  <si>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</si>
  <si>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</si>
  <si>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</si>
  <si>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</si>
  <si>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</si>
  <si>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</si>
  <si>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</si>
  <si>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</si>
  <si>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</si>
  <si>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</si>
  <si>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</si>
  <si>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</si>
  <si>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</si>
  <si>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</si>
  <si>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</si>
  <si>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</si>
  <si>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</si>
  <si>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</si>
  <si>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</si>
  <si>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</si>
  <si>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</si>
  <si>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</si>
  <si>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</si>
  <si>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</si>
  <si>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</si>
  <si>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</si>
  <si>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</si>
  <si>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</si>
  <si>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</si>
  <si>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</si>
  <si>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</si>
  <si>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</si>
  <si>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</si>
  <si>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</si>
  <si>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</si>
  <si>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</si>
  <si>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</si>
  <si>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</si>
  <si>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</si>
  <si>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</si>
  <si>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</si>
  <si>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</si>
  <si>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</si>
  <si>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</si>
  <si>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</si>
  <si>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</si>
  <si>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</si>
  <si>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</si>
  <si>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</si>
  <si>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</si>
  <si>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</si>
  <si>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</si>
  <si>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</si>
  <si>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</si>
  <si>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</si>
  <si>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</si>
  <si>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</si>
  <si>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</si>
  <si>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</si>
  <si>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</si>
  <si>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</si>
  <si>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</si>
  <si>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</si>
  <si>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</si>
  <si>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</si>
  <si>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</si>
  <si>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</si>
  <si>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</si>
  <si>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</si>
  <si>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</si>
  <si>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</si>
  <si>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</si>
  <si>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</si>
  <si>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</si>
  <si>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</si>
  <si>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</si>
  <si>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</si>
  <si>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</si>
  <si>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</si>
  <si>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</si>
  <si>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</si>
  <si>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</si>
  <si>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</si>
  <si>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</si>
  <si>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</si>
  <si>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</si>
  <si>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</si>
  <si>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</si>
  <si>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</si>
  <si>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</si>
  <si>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</si>
  <si>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</si>
  <si>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</si>
  <si>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</si>
  <si>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</si>
  <si>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</si>
  <si>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</si>
  <si>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</si>
  <si>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</si>
  <si>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</si>
  <si>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</si>
  <si>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</si>
  <si>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</si>
  <si>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</si>
  <si>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</si>
  <si>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</si>
  <si>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</si>
  <si>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</si>
  <si>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</si>
  <si>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</si>
  <si>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</si>
  <si>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</si>
  <si>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</si>
  <si>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</si>
  <si>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</si>
  <si>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</si>
  <si>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</si>
  <si>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</si>
  <si>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</si>
  <si>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</si>
  <si>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</si>
  <si>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</si>
  <si>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</si>
  <si>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</si>
  <si>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</si>
  <si>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</si>
  <si>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</si>
  <si>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</si>
  <si>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</si>
  <si>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</si>
  <si>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</si>
  <si>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</si>
  <si>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</si>
  <si>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</si>
  <si>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</si>
  <si>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</si>
  <si>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</si>
  <si>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</si>
  <si>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</si>
  <si>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</si>
  <si>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</si>
  <si>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</si>
  <si>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</si>
  <si>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</si>
  <si>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</si>
  <si>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</si>
  <si>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</si>
  <si>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</si>
  <si>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</si>
  <si>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</si>
  <si>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</si>
  <si>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</si>
  <si>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</si>
  <si>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</si>
  <si>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</si>
  <si>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</si>
  <si>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</si>
  <si>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</si>
  <si>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</si>
  <si>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</si>
  <si>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</si>
  <si>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</si>
  <si>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</si>
  <si>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</si>
  <si>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</si>
  <si>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</si>
  <si>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</si>
  <si>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</si>
  <si>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</si>
  <si>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</si>
  <si>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</si>
  <si>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</si>
  <si>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</si>
  <si>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</si>
  <si>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</si>
  <si>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</si>
  <si>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</si>
  <si>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</si>
  <si>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</si>
  <si>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</si>
  <si>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</si>
  <si>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</si>
  <si>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</si>
  <si>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</si>
  <si>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</si>
  <si>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</si>
  <si>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</si>
  <si>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</si>
  <si>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</si>
  <si>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</si>
  <si>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</si>
  <si>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</si>
  <si>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</si>
  <si>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</si>
  <si>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</si>
  <si>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</si>
  <si>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</si>
  <si>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</si>
  <si>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</si>
  <si>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</si>
  <si>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</si>
  <si>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</si>
  <si>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</si>
  <si>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</si>
  <si>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</si>
  <si>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</si>
  <si>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</si>
  <si>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</si>
  <si>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</si>
  <si>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</si>
  <si>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</si>
  <si>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</si>
  <si>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</si>
  <si>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</si>
  <si>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</si>
  <si>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</si>
  <si>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</si>
  <si>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</si>
  <si>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</si>
  <si>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</si>
  <si>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</si>
  <si>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</si>
  <si>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</si>
  <si>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</si>
  <si>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</si>
  <si>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</si>
  <si>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</si>
  <si>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</si>
  <si>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</si>
  <si>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</si>
  <si>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</si>
  <si>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</si>
  <si>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</si>
  <si>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</si>
  <si>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</si>
  <si>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</si>
  <si>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</si>
  <si>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</si>
  <si>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</si>
  <si>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</si>
  <si>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</si>
  <si>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</si>
  <si>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</si>
  <si>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</si>
  <si>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</si>
  <si>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</si>
  <si>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</si>
  <si>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</si>
  <si>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</si>
  <si>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</si>
  <si>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</si>
  <si>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</si>
  <si>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</si>
  <si>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</si>
  <si>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</si>
  <si>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</si>
  <si>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</si>
  <si>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</si>
  <si>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</si>
  <si>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</si>
  <si>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</si>
  <si>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</si>
  <si>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</si>
  <si>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</si>
  <si>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</si>
  <si>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</si>
  <si>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</si>
  <si>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</si>
  <si>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</si>
  <si>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</si>
  <si>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</si>
  <si>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</si>
  <si>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</si>
  <si>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</si>
  <si>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</si>
  <si>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</si>
  <si>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</si>
  <si>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</si>
  <si>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</si>
  <si>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</si>
  <si>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</si>
  <si>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</si>
  <si>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</si>
  <si>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</si>
  <si>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</si>
  <si>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</si>
  <si>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</si>
  <si>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</si>
  <si>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</si>
  <si>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</si>
  <si>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</si>
  <si>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</si>
  <si>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</si>
  <si>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</si>
  <si>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</si>
  <si>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</si>
  <si>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</si>
  <si>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</si>
  <si>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</si>
  <si>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</si>
  <si>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</si>
  <si>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</si>
  <si>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</si>
  <si>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</si>
  <si>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</si>
  <si>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</si>
  <si>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</si>
  <si>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</si>
  <si>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</si>
  <si>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</si>
  <si>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</si>
  <si>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</si>
  <si>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</si>
  <si>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</si>
  <si>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</si>
  <si>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</si>
  <si>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</si>
  <si>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</si>
  <si>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</si>
  <si>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</si>
  <si>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</si>
  <si>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</si>
  <si>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</si>
  <si>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</si>
  <si>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</si>
  <si>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</si>
  <si>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</si>
  <si>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</si>
  <si>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</si>
  <si>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</si>
  <si>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</si>
  <si>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</si>
  <si>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</si>
  <si>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</si>
  <si>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</si>
  <si>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</si>
  <si>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</si>
  <si>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</si>
  <si>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</si>
  <si>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</si>
  <si>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</si>
  <si>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</si>
  <si>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</si>
  <si>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</si>
  <si>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</si>
  <si>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</si>
  <si>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</si>
  <si>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</si>
  <si>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</si>
  <si>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</si>
  <si>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</si>
  <si>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</si>
  <si>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</si>
  <si>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</si>
  <si>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</si>
  <si>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</si>
  <si>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</si>
  <si>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</si>
  <si>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</si>
  <si>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</si>
  <si>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</si>
  <si>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</si>
  <si>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</si>
  <si>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</si>
  <si>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</si>
  <si>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</si>
  <si>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</si>
  <si>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</si>
  <si>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</si>
  <si>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</si>
  <si>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</si>
  <si>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</si>
  <si>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</si>
  <si>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</si>
  <si>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</si>
  <si>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</si>
  <si>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</si>
  <si>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</si>
  <si>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</si>
  <si>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</si>
  <si>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</si>
  <si>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</si>
  <si>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</si>
  <si>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</si>
  <si>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</si>
  <si>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</si>
  <si>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</si>
  <si>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</si>
  <si>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</si>
  <si>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</si>
  <si>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</si>
  <si>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</si>
  <si>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</si>
  <si>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</si>
  <si>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</si>
  <si>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</si>
  <si>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</si>
  <si>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</si>
  <si>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</si>
  <si>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</si>
  <si>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</si>
  <si>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</si>
  <si>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</si>
  <si>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</si>
  <si>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</si>
  <si>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</si>
  <si>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</si>
  <si>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</si>
  <si>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</si>
  <si>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</si>
  <si>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</si>
  <si>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</si>
  <si>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</si>
  <si>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</si>
  <si>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</si>
  <si>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</si>
  <si>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</si>
  <si>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</si>
  <si>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</si>
  <si>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</si>
  <si>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</si>
  <si>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</si>
  <si>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</si>
  <si>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</si>
  <si>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</si>
  <si>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</si>
  <si>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</si>
  <si>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</si>
  <si>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</si>
  <si>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</si>
  <si>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</si>
  <si>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</si>
  <si>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</si>
  <si>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</si>
  <si>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</si>
  <si>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</si>
  <si>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</si>
  <si>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</si>
  <si>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</si>
  <si>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</si>
  <si>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</si>
  <si>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</si>
  <si>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</si>
  <si>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</si>
  <si>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</si>
  <si>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</si>
  <si>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</si>
  <si>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</si>
  <si>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</si>
  <si>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</si>
  <si>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</si>
  <si>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</si>
  <si>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</si>
  <si>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</si>
  <si>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</si>
  <si>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</si>
  <si>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</si>
  <si>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</si>
  <si>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</si>
  <si>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</si>
  <si>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</si>
  <si>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</si>
  <si>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</si>
  <si>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</si>
  <si>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</si>
  <si>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</si>
  <si>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</si>
  <si>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</si>
  <si>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</si>
  <si>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</si>
  <si>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</si>
  <si>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</si>
  <si>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</si>
  <si>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</si>
  <si>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</si>
  <si>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</si>
  <si>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</si>
  <si>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</si>
  <si>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</si>
  <si>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</si>
  <si>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</si>
  <si>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</si>
  <si>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</si>
  <si>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</si>
  <si>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</si>
  <si>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</si>
  <si>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</si>
  <si>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</si>
  <si>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</si>
  <si>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</si>
  <si>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</si>
  <si>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</si>
  <si>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</si>
  <si>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</si>
  <si>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</si>
  <si>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</si>
  <si>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</si>
  <si>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</si>
  <si>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</si>
  <si>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</si>
  <si>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</si>
  <si>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</si>
  <si>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</si>
  <si>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</si>
  <si>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</si>
  <si>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</si>
  <si>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</si>
  <si>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</si>
  <si>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</si>
  <si>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</si>
  <si>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</si>
  <si>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</si>
  <si>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</si>
  <si>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</si>
  <si>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</si>
  <si>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</si>
  <si>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</si>
  <si>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</si>
  <si>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</si>
  <si>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</si>
  <si>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</si>
  <si>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</si>
  <si>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</si>
  <si>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</si>
  <si>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</si>
  <si>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</si>
  <si>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</si>
  <si>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</si>
  <si>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</si>
  <si>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</si>
  <si>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</si>
  <si>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</si>
  <si>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</si>
  <si>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</si>
  <si>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</si>
  <si>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</si>
  <si>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</si>
  <si>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</si>
  <si>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</si>
  <si>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</si>
  <si>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</si>
  <si>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</si>
  <si>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</si>
  <si>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</si>
  <si>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</si>
  <si>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</si>
  <si>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</si>
  <si>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</si>
  <si>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</si>
  <si>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</si>
  <si>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</si>
  <si>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</si>
  <si>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</si>
  <si>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</si>
  <si>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</si>
  <si>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</si>
  <si>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</si>
  <si>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</si>
  <si>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</si>
  <si>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</si>
  <si>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</si>
  <si>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</si>
  <si>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</si>
  <si>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</si>
  <si>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</si>
  <si>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</si>
  <si>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</si>
  <si>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</si>
  <si>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</si>
  <si>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</si>
  <si>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</si>
  <si>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</si>
  <si>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</si>
  <si>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</si>
  <si>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</si>
  <si>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</si>
  <si>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</si>
  <si>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</si>
  <si>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</si>
  <si>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</si>
  <si>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</si>
  <si>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</si>
  <si>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</si>
  <si>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</si>
  <si>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</si>
  <si>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</si>
  <si>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</si>
  <si>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</si>
  <si>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</si>
  <si>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</si>
  <si>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</si>
  <si>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</si>
  <si>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</si>
  <si>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</si>
  <si>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</si>
  <si>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</si>
  <si>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</si>
  <si>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</si>
  <si>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</si>
  <si>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</si>
  <si>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</si>
  <si>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</si>
  <si>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</si>
  <si>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</si>
  <si>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</si>
  <si>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</si>
  <si>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</si>
  <si>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</si>
  <si>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</si>
  <si>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</si>
  <si>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</si>
  <si>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</si>
  <si>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</si>
  <si>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</si>
  <si>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</si>
  <si>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</si>
  <si>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</si>
  <si>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</si>
  <si>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</si>
  <si>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</si>
  <si>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</si>
  <si>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</si>
  <si>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</si>
  <si>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</si>
  <si>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</si>
  <si>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</si>
  <si>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</si>
  <si>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</si>
  <si>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</si>
  <si>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</si>
  <si>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</si>
  <si>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</si>
  <si>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</si>
  <si>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</si>
  <si>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</si>
  <si>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</si>
  <si>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</si>
  <si>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</si>
  <si>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</si>
  <si>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</si>
  <si>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</si>
  <si>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</si>
  <si>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</si>
  <si>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</si>
  <si>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</si>
  <si>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</si>
  <si>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</si>
  <si>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</si>
  <si>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</si>
  <si>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</si>
  <si>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</si>
  <si>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</si>
  <si>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</si>
  <si>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</si>
  <si>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</si>
  <si>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</si>
  <si>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</si>
  <si>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</si>
  <si>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</si>
  <si>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</si>
  <si>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</si>
  <si>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</si>
  <si>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</si>
  <si>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</si>
  <si>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</si>
  <si>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</si>
  <si>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</si>
  <si>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</si>
  <si>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</si>
  <si>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</si>
  <si>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</si>
  <si>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</si>
  <si>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</si>
  <si>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</si>
  <si>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</si>
  <si>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</si>
  <si>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</si>
  <si>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</si>
  <si>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</si>
  <si>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</si>
  <si>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</si>
  <si>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</si>
  <si>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</si>
  <si>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</si>
  <si>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</si>
  <si>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</si>
  <si>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</si>
  <si>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</si>
  <si>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</si>
  <si>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</si>
  <si>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</si>
  <si>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</si>
  <si>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</si>
  <si>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</si>
  <si>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</si>
  <si>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</si>
  <si>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</si>
  <si>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</si>
  <si>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</si>
  <si>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</si>
  <si>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</si>
  <si>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</si>
  <si>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</si>
  <si>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</si>
  <si>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</si>
  <si>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</si>
  <si>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</si>
  <si>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</si>
  <si>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</si>
  <si>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</si>
  <si>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</si>
  <si>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</si>
  <si>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</si>
  <si>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</si>
  <si>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</si>
  <si>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</si>
  <si>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</si>
  <si>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</si>
  <si>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</si>
  <si>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</si>
  <si>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</si>
  <si>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</si>
  <si>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</si>
  <si>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</si>
  <si>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</si>
  <si>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</si>
  <si>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</si>
  <si>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</si>
  <si>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</si>
  <si>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</si>
  <si>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</si>
  <si>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</si>
  <si>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</si>
  <si>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</si>
  <si>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</si>
  <si>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</si>
  <si>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</si>
  <si>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</si>
  <si>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</si>
  <si>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</si>
  <si>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</si>
  <si>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</si>
  <si>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</si>
  <si>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</si>
  <si>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</si>
  <si>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</si>
  <si>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</si>
  <si>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</si>
  <si>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</si>
  <si>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</si>
  <si>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</si>
  <si>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</si>
  <si>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</si>
  <si>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</si>
  <si>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</si>
  <si>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</si>
  <si>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</si>
  <si>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</si>
  <si>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</si>
  <si>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</si>
  <si>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</si>
  <si>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</si>
  <si>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</si>
  <si>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</si>
  <si>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</si>
  <si>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</si>
  <si>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</si>
  <si>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</si>
  <si>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</si>
  <si>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</si>
  <si>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</si>
  <si>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</si>
  <si>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</si>
  <si>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</si>
  <si>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</si>
  <si>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</si>
  <si>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</si>
  <si>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</si>
  <si>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</si>
  <si>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</si>
  <si>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</si>
  <si>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</si>
  <si>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</si>
  <si>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</si>
  <si>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</si>
  <si>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</si>
  <si>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</si>
  <si>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</si>
  <si>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</si>
  <si>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</si>
  <si>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</si>
  <si>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</si>
  <si>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</si>
  <si>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</si>
  <si>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</si>
  <si>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</si>
  <si>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</si>
  <si>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</si>
  <si>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</si>
  <si>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</si>
  <si>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</si>
  <si>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</si>
  <si>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</si>
  <si>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</si>
  <si>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</si>
  <si>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</si>
  <si>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</si>
  <si>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</si>
  <si>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</si>
  <si>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</si>
  <si>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</si>
  <si>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</si>
  <si>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</si>
  <si>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</si>
  <si>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</si>
  <si>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</si>
  <si>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</si>
  <si>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</si>
  <si>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</si>
  <si>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</si>
  <si>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</si>
  <si>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</si>
  <si>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</si>
  <si>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</si>
  <si>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</si>
  <si>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</si>
  <si>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</si>
  <si>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</si>
  <si>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</si>
  <si>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</si>
  <si>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</si>
  <si>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</si>
  <si>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</si>
  <si>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</si>
  <si>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</si>
  <si>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</si>
  <si>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</si>
  <si>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</si>
  <si>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</si>
  <si>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</si>
  <si>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</si>
  <si>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</si>
  <si>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</si>
  <si>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</si>
  <si>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</si>
  <si>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</si>
  <si>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</si>
  <si>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</si>
  <si>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</si>
  <si>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</si>
  <si>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</si>
  <si>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</si>
  <si>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</si>
  <si>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</si>
  <si>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</si>
  <si>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</si>
  <si>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</si>
  <si>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</si>
  <si>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</si>
  <si>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</si>
  <si>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</si>
  <si>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</si>
  <si>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</si>
  <si>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</si>
  <si>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</si>
  <si>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</si>
  <si>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</si>
  <si>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</si>
  <si>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</si>
  <si>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</si>
  <si>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</si>
  <si>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</si>
  <si>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</si>
  <si>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</si>
  <si>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</si>
  <si>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</si>
  <si>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</si>
  <si>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</si>
  <si>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</si>
  <si>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</si>
  <si>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</si>
  <si>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</si>
  <si>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</si>
  <si>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</si>
  <si>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</si>
  <si>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</si>
  <si>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</si>
  <si>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</si>
  <si>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</si>
  <si>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</si>
  <si>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</si>
  <si>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</si>
  <si>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</si>
  <si>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</si>
  <si>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</si>
  <si>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</si>
  <si>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</si>
  <si>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</si>
  <si>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</si>
  <si>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</si>
  <si>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</si>
  <si>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</si>
  <si>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</si>
  <si>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</si>
  <si>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</si>
  <si>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</si>
  <si>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</si>
  <si>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</si>
  <si>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</si>
  <si>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</si>
  <si>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</si>
  <si>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</si>
  <si>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</si>
  <si>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</si>
  <si>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</si>
  <si>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</si>
  <si>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</si>
  <si>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</si>
  <si>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</si>
  <si>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</si>
  <si>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</si>
  <si>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</si>
  <si>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</si>
  <si>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</si>
  <si>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</si>
  <si>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</si>
  <si>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</si>
  <si>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</si>
  <si>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</si>
  <si>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</si>
  <si>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</si>
  <si>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</si>
  <si>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</si>
  <si>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</si>
  <si>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</si>
  <si>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</si>
  <si>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</si>
  <si>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</si>
  <si>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</si>
  <si>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</si>
  <si>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</si>
  <si>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</si>
  <si>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</si>
  <si>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</si>
  <si>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</si>
  <si>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</si>
  <si>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</si>
  <si>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</si>
  <si>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</si>
  <si>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</si>
  <si>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</si>
  <si>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</si>
  <si>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</si>
  <si>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</si>
  <si>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</si>
  <si>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</si>
  <si>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</si>
  <si>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</si>
  <si>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</si>
  <si>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</si>
  <si>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</si>
  <si>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</si>
  <si>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</si>
  <si>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</si>
  <si>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</si>
  <si>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</si>
  <si>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</si>
  <si>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</si>
  <si>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</si>
  <si>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</si>
  <si>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</si>
  <si>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</si>
  <si>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</si>
  <si>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</si>
  <si>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</si>
  <si>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</si>
  <si>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</si>
  <si>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</si>
  <si>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</si>
  <si>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</si>
  <si>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</si>
  <si>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</si>
  <si>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</si>
  <si>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</si>
  <si>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</si>
  <si>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</si>
  <si>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</si>
  <si>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</si>
  <si>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</si>
  <si>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</si>
  <si>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</si>
  <si>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</si>
  <si>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</si>
  <si>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</si>
  <si>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</si>
  <si>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</si>
  <si>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</si>
  <si>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</si>
  <si>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</si>
  <si>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</si>
  <si>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</si>
  <si>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</si>
  <si>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</si>
  <si>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</si>
  <si>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</si>
  <si>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</si>
  <si>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</si>
  <si>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</si>
  <si>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</si>
  <si>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</si>
  <si>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</si>
  <si>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</si>
  <si>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</si>
  <si>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</si>
  <si>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</si>
  <si>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</si>
  <si>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</si>
  <si>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</si>
  <si>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</si>
  <si>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</si>
  <si>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</si>
  <si>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</si>
  <si>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</si>
  <si>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</si>
  <si>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</si>
  <si>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</si>
  <si>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</si>
  <si>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</si>
  <si>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</si>
  <si>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</si>
  <si>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</si>
  <si>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</si>
  <si>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</si>
  <si>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</si>
  <si>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</si>
  <si>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</si>
  <si>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</si>
  <si>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</si>
  <si>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</si>
  <si>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</si>
  <si>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</si>
  <si>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</si>
  <si>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</si>
  <si>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</si>
  <si>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</si>
  <si>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</si>
  <si>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</si>
  <si>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</si>
  <si>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</si>
  <si>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</si>
  <si>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</si>
  <si>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</si>
  <si>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</si>
  <si>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</si>
  <si>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</si>
  <si>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</si>
  <si>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</si>
  <si>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</si>
  <si>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</si>
  <si>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</si>
  <si>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</si>
  <si>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</si>
  <si>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</si>
  <si>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</si>
  <si>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</si>
  <si>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</si>
  <si>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</si>
  <si>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</si>
  <si>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</si>
  <si>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</si>
  <si>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</si>
  <si>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</si>
  <si>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</si>
  <si>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</si>
  <si>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</si>
  <si>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</si>
  <si>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</si>
  <si>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</si>
  <si>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</si>
  <si>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</si>
  <si>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</si>
  <si>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</si>
  <si>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</si>
  <si>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</si>
  <si>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</si>
  <si>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</si>
  <si>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</si>
  <si>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</si>
  <si>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</si>
  <si>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</si>
  <si>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</si>
  <si>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</si>
  <si>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</si>
  <si>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</si>
  <si>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</si>
  <si>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</si>
  <si>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</si>
  <si>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</si>
  <si>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</si>
  <si>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</si>
  <si>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</si>
  <si>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</si>
  <si>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</si>
  <si>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</si>
  <si>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</si>
  <si>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</si>
  <si>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</si>
  <si>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</si>
  <si>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</si>
  <si>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</si>
  <si>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</si>
  <si>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</si>
  <si>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</si>
  <si>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</si>
  <si>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</si>
  <si>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</si>
  <si>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</si>
  <si>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</si>
  <si>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</si>
  <si>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</si>
  <si>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</si>
  <si>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</si>
  <si>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</si>
  <si>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</si>
  <si>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</si>
  <si>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</si>
  <si>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</si>
  <si>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</si>
  <si>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</si>
  <si>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</si>
  <si>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</si>
  <si>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</si>
  <si>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</si>
  <si>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</si>
  <si>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</si>
  <si>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</si>
  <si>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</si>
  <si>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</si>
  <si>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</si>
  <si>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</si>
  <si>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</si>
  <si>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</si>
  <si>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</si>
  <si>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</si>
  <si>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</si>
  <si>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</si>
  <si>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</si>
  <si>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</si>
  <si>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</si>
  <si>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</si>
  <si>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</si>
  <si>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</si>
  <si>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</si>
  <si>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</si>
  <si>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</si>
  <si>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</si>
  <si>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</si>
  <si>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</si>
  <si>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</si>
  <si>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</si>
  <si>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</si>
  <si>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</si>
  <si>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</si>
  <si>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</si>
  <si>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</si>
  <si>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</si>
  <si>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</si>
  <si>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</si>
  <si>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</si>
  <si>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</si>
  <si>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</si>
  <si>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</si>
  <si>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</si>
  <si>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</si>
  <si>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</si>
  <si>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</si>
  <si>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</si>
  <si>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</si>
  <si>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</si>
  <si>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</si>
  <si>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</si>
  <si>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</si>
  <si>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</si>
  <si>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</si>
  <si>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</si>
  <si>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</si>
  <si>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</si>
  <si>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</si>
  <si>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</si>
  <si>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</si>
  <si>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</si>
  <si>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</si>
  <si>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</si>
  <si>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</si>
  <si>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</si>
  <si>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</si>
  <si>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</si>
  <si>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</si>
  <si>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</si>
  <si>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</si>
  <si>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</si>
  <si>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</si>
  <si>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</si>
  <si>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</si>
  <si>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</si>
  <si>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</si>
  <si>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</si>
  <si>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</si>
  <si>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</si>
  <si>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</si>
  <si>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</si>
  <si>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</si>
  <si>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</si>
  <si>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</si>
  <si>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</si>
  <si>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</si>
  <si>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</si>
  <si>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</si>
  <si>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</si>
  <si>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</si>
  <si>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</si>
  <si>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</si>
  <si>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</si>
  <si>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</si>
  <si>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</si>
  <si>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</si>
  <si>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</si>
  <si>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</si>
  <si>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</si>
  <si>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</si>
  <si>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</si>
  <si>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</si>
  <si>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</si>
  <si>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</si>
  <si>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</si>
  <si>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</si>
  <si>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</si>
  <si>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</si>
  <si>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</si>
  <si>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</si>
  <si>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</si>
  <si>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</si>
  <si>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</si>
  <si>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</si>
  <si>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</si>
  <si>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</si>
  <si>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</si>
  <si>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</si>
  <si>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</si>
  <si>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</si>
  <si>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</si>
  <si>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</si>
  <si>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</si>
  <si>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</si>
  <si>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</si>
  <si>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</si>
  <si>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</si>
  <si>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</si>
  <si>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</si>
  <si>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</si>
  <si>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</si>
  <si>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</si>
  <si>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</si>
  <si>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</si>
  <si>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</si>
  <si>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</si>
  <si>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</si>
  <si>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</si>
  <si>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</si>
  <si>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</si>
  <si>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</si>
  <si>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</si>
  <si>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</si>
  <si>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</si>
  <si>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</si>
  <si>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</si>
  <si>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</si>
  <si>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</si>
  <si>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</si>
  <si>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</si>
  <si>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</si>
  <si>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</si>
  <si>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</si>
  <si>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</si>
  <si>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</si>
  <si>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</si>
  <si>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</si>
  <si>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</si>
  <si>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</si>
  <si>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</si>
  <si>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</si>
  <si>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</si>
  <si>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</si>
  <si>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</si>
  <si>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</si>
  <si>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</si>
  <si>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</si>
  <si>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</si>
  <si>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</si>
  <si>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</si>
  <si>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</si>
  <si>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</si>
  <si>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</si>
  <si>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</si>
  <si>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</si>
  <si>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</si>
  <si>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</si>
  <si>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</si>
  <si>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</si>
  <si>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</si>
  <si>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</si>
  <si>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</si>
  <si>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</si>
  <si>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</si>
  <si>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</si>
  <si>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</si>
  <si>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</si>
  <si>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</si>
  <si>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</si>
  <si>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</si>
  <si>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</si>
  <si>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</si>
  <si>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</si>
  <si>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</si>
  <si>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</si>
  <si>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</si>
  <si>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</si>
  <si>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</si>
  <si>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</si>
  <si>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</si>
  <si>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</si>
  <si>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</si>
  <si>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</si>
  <si>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</si>
  <si>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</si>
  <si>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</si>
  <si>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</si>
  <si>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</si>
  <si>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</si>
  <si>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</si>
  <si>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</si>
  <si>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</si>
  <si>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</si>
  <si>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</si>
  <si>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</si>
  <si>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</si>
  <si>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</si>
  <si>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</si>
  <si>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</si>
  <si>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</si>
  <si>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</si>
  <si>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</si>
  <si>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</si>
  <si>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</si>
  <si>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</si>
  <si>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</si>
  <si>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</si>
  <si>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</si>
  <si>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</si>
  <si>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</si>
  <si>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</si>
  <si>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</si>
  <si>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</si>
  <si>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</si>
  <si>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</si>
  <si>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</si>
  <si>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</si>
  <si>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</si>
  <si>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</si>
  <si>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</si>
  <si>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</si>
  <si>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</si>
  <si>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</si>
  <si>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</si>
  <si>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</si>
  <si>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</si>
  <si>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</si>
  <si>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</si>
  <si>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</si>
  <si>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</si>
  <si>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</si>
  <si>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</si>
  <si>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</si>
  <si>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</si>
  <si>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</si>
  <si>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</si>
  <si>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</si>
  <si>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</si>
  <si>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</si>
  <si>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</si>
  <si>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</si>
  <si>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</si>
  <si>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</si>
  <si>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</si>
  <si>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</si>
  <si>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</si>
  <si>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</si>
  <si>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</si>
  <si>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</si>
  <si>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</si>
  <si>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</si>
  <si>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</si>
  <si>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</si>
  <si>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</si>
  <si>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</si>
  <si>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</si>
  <si>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</si>
  <si>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</si>
  <si>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</si>
  <si>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</si>
  <si>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</si>
  <si>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</si>
  <si>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</si>
  <si>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</si>
  <si>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</si>
  <si>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</si>
  <si>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</si>
  <si>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</si>
  <si>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</si>
  <si>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</si>
  <si>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</si>
  <si>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</si>
  <si>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</si>
  <si>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</si>
  <si>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</si>
  <si>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</si>
  <si>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</si>
  <si>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</si>
  <si>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</si>
  <si>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</si>
  <si>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</si>
  <si>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</si>
  <si>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</si>
  <si>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</si>
  <si>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</si>
  <si>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</si>
  <si>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</si>
  <si>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</si>
  <si>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</si>
  <si>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</si>
  <si>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</si>
  <si>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</si>
  <si>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</si>
  <si>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</si>
  <si>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</si>
  <si>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</si>
  <si>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</si>
  <si>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</si>
  <si>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</si>
  <si>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</si>
  <si>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</si>
  <si>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</si>
  <si>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</si>
  <si>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</si>
  <si>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</si>
  <si>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</si>
  <si>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</si>
  <si>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</si>
  <si>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</si>
  <si>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</si>
  <si>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</si>
  <si>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</si>
  <si>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</si>
  <si>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</si>
  <si>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</si>
  <si>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</si>
  <si>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</si>
  <si>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</si>
  <si>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</si>
  <si>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</si>
  <si>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</si>
  <si>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</si>
  <si>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</si>
  <si>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</si>
  <si>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</si>
  <si>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</si>
  <si>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</si>
  <si>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</si>
  <si>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</si>
  <si>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</si>
  <si>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</si>
  <si>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</si>
  <si>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</si>
  <si>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</si>
  <si>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</si>
  <si>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</si>
  <si>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</si>
  <si>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</si>
  <si>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</si>
  <si>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</si>
  <si>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</si>
  <si>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</si>
  <si>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</si>
  <si>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</si>
  <si>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</si>
  <si>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</si>
  <si>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</si>
  <si>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</si>
  <si>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</si>
  <si>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</si>
  <si>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</si>
  <si>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</si>
  <si>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</si>
  <si>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</si>
  <si>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</si>
  <si>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</si>
  <si>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</si>
  <si>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</si>
  <si>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</si>
  <si>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</si>
  <si>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</si>
  <si>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</si>
  <si>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</si>
  <si>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</si>
  <si>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</si>
  <si>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</si>
  <si>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</si>
  <si>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</si>
  <si>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</si>
  <si>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</si>
  <si>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</si>
  <si>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</si>
  <si>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</si>
  <si>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</si>
  <si>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</si>
  <si>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</si>
  <si>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</si>
  <si>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</si>
  <si>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</si>
  <si>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</si>
  <si>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</si>
  <si>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</si>
  <si>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</si>
  <si>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</si>
  <si>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</si>
  <si>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</si>
  <si>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</si>
  <si>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</si>
  <si>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</si>
  <si>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</si>
  <si>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</si>
  <si>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</si>
  <si>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</si>
  <si>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</si>
  <si>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</si>
  <si>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</si>
  <si>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</si>
  <si>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</si>
  <si>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</si>
  <si>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</si>
  <si>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</si>
  <si>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</si>
  <si>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</si>
  <si>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</si>
  <si>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</si>
  <si>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</si>
  <si>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</si>
  <si>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</si>
  <si>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</si>
  <si>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</si>
  <si>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</si>
  <si>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</si>
  <si>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</si>
  <si>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</si>
  <si>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</si>
  <si>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</si>
  <si>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</si>
  <si>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</si>
  <si>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</si>
  <si>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</si>
  <si>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</si>
  <si>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</si>
  <si>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</si>
  <si>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</si>
  <si>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</si>
  <si>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</si>
  <si>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</si>
  <si>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</si>
  <si>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</si>
  <si>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</si>
  <si>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</si>
  <si>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</si>
  <si>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</si>
  <si>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</si>
  <si>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</si>
  <si>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</si>
  <si>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</si>
  <si>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</si>
  <si>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</si>
  <si>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</si>
  <si>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</si>
  <si>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</si>
  <si>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</si>
  <si>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</si>
  <si>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</si>
  <si>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</si>
  <si>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</si>
  <si>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</si>
  <si>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</si>
  <si>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</si>
  <si>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</si>
  <si>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</si>
  <si>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</si>
  <si>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</si>
  <si>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</si>
  <si>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</si>
  <si>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</si>
  <si>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</si>
  <si>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</si>
  <si>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</si>
  <si>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</si>
  <si>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</si>
  <si>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</si>
  <si>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</si>
  <si>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</si>
  <si>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</si>
  <si>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</si>
  <si>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</si>
  <si>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</si>
  <si>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</si>
  <si>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</si>
  <si>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</si>
  <si>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</si>
  <si>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</si>
  <si>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</si>
  <si>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</si>
  <si>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</si>
  <si>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</si>
  <si>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</si>
  <si>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</si>
  <si>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</si>
  <si>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</si>
  <si>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</si>
  <si>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</si>
  <si>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</si>
  <si>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</si>
  <si>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</si>
  <si>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</si>
  <si>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</si>
  <si>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</si>
  <si>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</si>
  <si>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</si>
  <si>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</si>
  <si>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</si>
  <si>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</si>
  <si>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</si>
  <si>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</si>
  <si>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</si>
  <si>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</si>
  <si>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</si>
  <si>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</si>
  <si>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</si>
  <si>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</si>
  <si>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</si>
  <si>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</si>
  <si>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</si>
  <si>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</si>
  <si>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</si>
  <si>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</si>
  <si>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</si>
  <si>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</si>
  <si>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</si>
  <si>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</si>
  <si>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</si>
  <si>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</si>
  <si>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</si>
  <si>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</si>
  <si>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</si>
  <si>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</si>
  <si>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</si>
  <si>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</si>
  <si>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</si>
  <si>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</si>
  <si>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</si>
  <si>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</si>
  <si>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</si>
  <si>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</si>
  <si>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</si>
  <si>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</si>
  <si>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</si>
  <si>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</si>
  <si>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</si>
  <si>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</si>
  <si>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</si>
  <si>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</si>
  <si>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</si>
  <si>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</si>
  <si>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</si>
  <si>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</si>
  <si>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</si>
  <si>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</si>
  <si>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</si>
  <si>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</si>
  <si>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</si>
  <si>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</si>
  <si>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</si>
  <si>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</si>
  <si>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</si>
  <si>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</si>
  <si>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</si>
  <si>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</si>
  <si>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</si>
  <si>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</si>
  <si>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</si>
  <si>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</si>
  <si>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</si>
  <si>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</si>
  <si>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</si>
  <si>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</si>
  <si>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</si>
  <si>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</si>
  <si>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</si>
  <si>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</si>
  <si>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</si>
  <si>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</si>
  <si>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</si>
  <si>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</si>
  <si>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</si>
  <si>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</si>
  <si>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</si>
  <si>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</si>
  <si>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</si>
  <si>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</si>
  <si>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</si>
  <si>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</si>
  <si>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</si>
  <si>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</si>
  <si>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</si>
  <si>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</si>
  <si>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</si>
  <si>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</si>
  <si>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</si>
  <si>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</si>
  <si>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</si>
  <si>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</si>
  <si>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</si>
  <si>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</si>
  <si>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</si>
  <si>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</si>
  <si>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</si>
  <si>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</si>
  <si>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</si>
  <si>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</si>
  <si>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</si>
  <si>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</si>
  <si>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</si>
  <si>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</si>
  <si>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</si>
  <si>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</si>
  <si>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</si>
  <si>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</si>
  <si>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</si>
  <si>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</si>
  <si>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</si>
  <si>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</si>
  <si>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</si>
  <si>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</si>
  <si>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</si>
  <si>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</si>
  <si>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</si>
  <si>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</si>
  <si>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</si>
  <si>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</si>
  <si>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</si>
  <si>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</si>
  <si>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</si>
  <si>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</si>
  <si>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</si>
  <si>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</si>
  <si>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</si>
  <si>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</si>
  <si>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</si>
  <si>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</si>
  <si>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</si>
  <si>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</si>
  <si>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</si>
  <si>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</si>
  <si>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</si>
  <si>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</si>
  <si>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</si>
  <si>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</si>
  <si>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</si>
  <si>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</si>
  <si>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</si>
  <si>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</si>
  <si>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</si>
  <si>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</si>
  <si>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</si>
  <si>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</si>
  <si>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</si>
  <si>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</si>
  <si>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</si>
  <si>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</si>
  <si>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</si>
  <si>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</si>
  <si>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</si>
  <si>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</si>
  <si>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</si>
  <si>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</si>
  <si>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</si>
  <si>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</si>
  <si>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</si>
  <si>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</si>
  <si>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</si>
  <si>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</si>
  <si>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</si>
  <si>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</si>
  <si>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</si>
  <si>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</si>
  <si>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</si>
  <si>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</si>
  <si>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</si>
  <si>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</si>
  <si>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</si>
  <si>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</si>
  <si>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</si>
  <si>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</si>
  <si>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</si>
  <si>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</si>
  <si>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</si>
  <si>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</si>
  <si>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</si>
  <si>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</si>
  <si>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</si>
  <si>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</si>
  <si>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</si>
  <si>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</si>
  <si>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</si>
  <si>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</si>
  <si>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</si>
  <si>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</si>
  <si>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</si>
  <si>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</si>
  <si>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</si>
  <si>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</si>
  <si>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</si>
  <si>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</si>
  <si>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</si>
  <si>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</si>
  <si>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</si>
  <si>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</si>
  <si>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</si>
  <si>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</si>
  <si>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</si>
  <si>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</si>
  <si>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</si>
  <si>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</si>
  <si>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</si>
  <si>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</si>
  <si>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</si>
  <si>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</si>
  <si>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</si>
  <si>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</si>
  <si>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</si>
  <si>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</si>
  <si>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</si>
  <si>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</si>
  <si>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</si>
  <si>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</si>
  <si>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</si>
  <si>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</si>
  <si>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</si>
  <si>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</si>
  <si>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</si>
  <si>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</si>
  <si>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</si>
  <si>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</si>
  <si>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</si>
  <si>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</si>
  <si>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</si>
  <si>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</si>
  <si>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</si>
  <si>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</si>
  <si>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</si>
  <si>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</si>
  <si>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</si>
  <si>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</si>
  <si>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</si>
  <si>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</si>
  <si>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</si>
  <si>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</si>
  <si>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</si>
  <si>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</si>
  <si>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</si>
  <si>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</si>
  <si>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</si>
  <si>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</si>
  <si>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</si>
  <si>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</si>
  <si>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</si>
  <si>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</si>
  <si>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</si>
  <si>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</si>
  <si>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</si>
  <si>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</si>
  <si>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</si>
  <si>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</si>
  <si>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</si>
  <si>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</si>
  <si>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</si>
  <si>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</si>
  <si>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</si>
  <si>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</si>
  <si>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</si>
  <si>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</si>
  <si>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</si>
  <si>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</si>
  <si>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</si>
  <si>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</si>
  <si>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</si>
  <si>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</si>
  <si>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</si>
  <si>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</si>
  <si>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</si>
  <si>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</si>
  <si>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</si>
  <si>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</si>
  <si>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</si>
  <si>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</si>
  <si>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</si>
  <si>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</si>
  <si>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</si>
  <si>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</si>
  <si>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</si>
  <si>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</si>
  <si>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</si>
  <si>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</si>
  <si>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</si>
  <si>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</si>
  <si>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</si>
  <si>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</si>
  <si>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</si>
  <si>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</si>
  <si>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</si>
  <si>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</si>
  <si>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</si>
  <si>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</si>
  <si>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</si>
  <si>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</si>
  <si>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</si>
  <si>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</si>
  <si>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</si>
  <si>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</si>
  <si>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</si>
  <si>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</si>
  <si>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</si>
  <si>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</si>
  <si>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</si>
  <si>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</si>
  <si>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</si>
  <si>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</si>
  <si>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</si>
  <si>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</si>
  <si>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</si>
  <si>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</si>
  <si>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</si>
  <si>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</si>
  <si>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</si>
  <si>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</si>
  <si>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</si>
  <si>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</si>
  <si>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</si>
  <si>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</si>
  <si>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</si>
  <si>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</si>
  <si>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</si>
  <si>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</si>
  <si>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</si>
  <si>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</si>
  <si>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</si>
  <si>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</si>
  <si>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</si>
  <si>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</si>
  <si>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</si>
  <si>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</si>
  <si>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</si>
  <si>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</si>
  <si>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</si>
  <si>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</si>
  <si>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</si>
  <si>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</si>
  <si>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</si>
  <si>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</si>
  <si>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</si>
  <si>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</si>
  <si>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</si>
  <si>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</si>
  <si>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</si>
  <si>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</si>
  <si>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</si>
  <si>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</si>
  <si>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</si>
  <si>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</si>
  <si>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</si>
  <si>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</si>
  <si>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</si>
  <si>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</si>
  <si>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</si>
  <si>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</si>
  <si>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</si>
  <si>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</si>
  <si>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</si>
  <si>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</si>
  <si>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</si>
  <si>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</si>
  <si>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</si>
  <si>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</si>
  <si>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</si>
  <si>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</si>
  <si>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</si>
  <si>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</si>
  <si>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</si>
  <si>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</si>
  <si>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</si>
  <si>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</si>
  <si>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</si>
  <si>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</si>
  <si>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</si>
  <si>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</si>
  <si>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</si>
  <si>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</si>
  <si>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</si>
  <si>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</si>
  <si>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</si>
  <si>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</si>
  <si>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</si>
  <si>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</si>
  <si>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</si>
  <si>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</si>
  <si>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</si>
  <si>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</si>
  <si>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</si>
  <si>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</si>
  <si>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</si>
  <si>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</si>
  <si>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</si>
  <si>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</si>
  <si>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</si>
  <si>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</si>
  <si>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</si>
  <si>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</si>
  <si>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</si>
  <si>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</si>
  <si>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</si>
  <si>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</si>
  <si>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</si>
  <si>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</si>
  <si>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</si>
  <si>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</si>
  <si>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</si>
  <si>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</si>
  <si>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</si>
  <si>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</si>
  <si>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</si>
  <si>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</si>
  <si>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</si>
  <si>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</si>
  <si>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</si>
  <si>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</si>
  <si>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</si>
  <si>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</si>
  <si>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</si>
  <si>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</si>
  <si>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</si>
  <si>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</si>
  <si>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</si>
  <si>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</si>
  <si>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</si>
  <si>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</si>
  <si>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</si>
  <si>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</si>
  <si>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</si>
  <si>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</si>
  <si>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</si>
  <si>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</si>
  <si>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</si>
  <si>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</si>
  <si>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</si>
  <si>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</si>
  <si>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</si>
  <si>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</si>
  <si>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</si>
  <si>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</si>
  <si>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</si>
  <si>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</si>
  <si>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</si>
  <si>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</si>
  <si>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</si>
  <si>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</si>
  <si>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</si>
  <si>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</si>
  <si>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</si>
  <si>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</si>
  <si>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</si>
  <si>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</si>
  <si>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</si>
  <si>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</si>
  <si>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</si>
  <si>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</si>
  <si>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</si>
  <si>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</si>
  <si>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</si>
  <si>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</si>
  <si>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</si>
  <si>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</si>
  <si>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</si>
  <si>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</si>
  <si>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</si>
  <si>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</si>
  <si>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</si>
  <si>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</si>
  <si>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</si>
  <si>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</si>
  <si>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</si>
  <si>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</si>
  <si>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</si>
  <si>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</si>
  <si>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</si>
  <si>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</si>
  <si>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</si>
  <si>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</si>
  <si>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</si>
  <si>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</si>
  <si>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</si>
  <si>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</si>
  <si>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</si>
  <si>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</si>
  <si>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</si>
  <si>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</si>
  <si>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</si>
  <si>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</si>
  <si>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</si>
  <si>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</si>
  <si>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</si>
  <si>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</si>
  <si>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</si>
  <si>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</si>
  <si>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</si>
  <si>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</si>
  <si>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</si>
  <si>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</si>
  <si>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</si>
  <si>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</si>
  <si>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</si>
  <si>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</si>
  <si>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</si>
  <si>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</si>
  <si>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</si>
  <si>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</si>
  <si>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</si>
  <si>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</si>
  <si>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</si>
  <si>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</si>
  <si>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</si>
  <si>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</si>
  <si>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</si>
  <si>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</si>
  <si>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</si>
  <si>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</si>
  <si>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</si>
  <si>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</si>
  <si>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</si>
  <si>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</si>
  <si>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</si>
  <si>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</si>
  <si>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</si>
  <si>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</si>
  <si>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</si>
  <si>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</si>
  <si>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</si>
  <si>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</si>
  <si>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</si>
  <si>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</si>
  <si>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</si>
  <si>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</si>
  <si>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</si>
  <si>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</si>
  <si>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</si>
  <si>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</si>
  <si>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</si>
  <si>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</si>
  <si>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</si>
  <si>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</si>
  <si>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</si>
  <si>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</si>
  <si>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</si>
  <si>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</si>
  <si>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</si>
  <si>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</si>
  <si>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</si>
  <si>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</si>
  <si>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</si>
  <si>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</si>
  <si>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</si>
  <si>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</si>
  <si>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</si>
  <si>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</si>
  <si>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</si>
  <si>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</si>
  <si>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</si>
  <si>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</si>
  <si>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</si>
  <si>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</si>
  <si>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</si>
  <si>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</si>
  <si>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</si>
  <si>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</si>
  <si>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</si>
  <si>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</si>
  <si>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</si>
  <si>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</si>
  <si>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</si>
  <si>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</si>
  <si>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</si>
  <si>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</si>
  <si>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</si>
  <si>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</si>
  <si>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</si>
  <si>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</si>
  <si>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</si>
  <si>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</si>
  <si>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</si>
  <si>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</si>
  <si>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</si>
  <si>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</si>
  <si>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</si>
  <si>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</si>
  <si>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</si>
  <si>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</si>
  <si>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</si>
  <si>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</si>
  <si>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</si>
  <si>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</si>
  <si>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</si>
  <si>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</si>
  <si>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</si>
  <si>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</si>
  <si>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</si>
  <si>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</si>
  <si>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</si>
  <si>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</si>
  <si>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</si>
  <si>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</si>
  <si>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</si>
  <si>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</si>
  <si>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</si>
  <si>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</si>
  <si>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</si>
  <si>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</si>
  <si>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</si>
  <si>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</si>
  <si>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</si>
  <si>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</si>
  <si>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</si>
  <si>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</si>
  <si>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</si>
  <si>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</si>
  <si>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</si>
  <si>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</si>
  <si>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</si>
  <si>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</si>
  <si>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</si>
  <si>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</si>
  <si>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</si>
  <si>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</si>
  <si>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</si>
  <si>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</si>
  <si>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</si>
  <si>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</si>
  <si>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</si>
  <si>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</si>
  <si>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</si>
  <si>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</si>
  <si>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</si>
  <si>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</si>
  <si>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</si>
  <si>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</si>
  <si>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</si>
  <si>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</si>
  <si>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</si>
  <si>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</si>
  <si>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</si>
  <si>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</si>
  <si>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</si>
  <si>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</si>
  <si>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</si>
  <si>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</si>
  <si>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</si>
  <si>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</si>
  <si>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</si>
  <si>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</si>
  <si>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</si>
  <si>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</si>
  <si>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</si>
  <si>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</si>
  <si>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</si>
  <si>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</si>
  <si>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</si>
  <si>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</si>
  <si>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</si>
  <si>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</si>
  <si>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</si>
  <si>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</si>
  <si>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</si>
  <si>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</si>
  <si>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</si>
  <si>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</si>
  <si>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</si>
  <si>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</si>
  <si>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</si>
  <si>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</si>
  <si>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</si>
  <si>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</si>
  <si>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</si>
  <si>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</si>
  <si>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</si>
  <si>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</si>
  <si>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</si>
  <si>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</si>
  <si>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</si>
  <si>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</si>
  <si>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</si>
  <si>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</si>
  <si>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</si>
  <si>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</si>
  <si>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</si>
  <si>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</si>
  <si>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</si>
  <si>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</si>
  <si>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</si>
  <si>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</si>
  <si>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</si>
  <si>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</si>
  <si>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</si>
  <si>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</si>
  <si>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</si>
  <si>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</si>
  <si>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</si>
  <si>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</si>
  <si>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</si>
  <si>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</si>
  <si>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</si>
  <si>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</si>
  <si>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</si>
  <si>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</si>
  <si>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</si>
  <si>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</si>
  <si>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</si>
  <si>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</si>
  <si>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</si>
  <si>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</si>
  <si>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</si>
  <si>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</si>
  <si>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</si>
  <si>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</si>
  <si>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</si>
  <si>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</si>
  <si>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</si>
  <si>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</si>
  <si>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</si>
  <si>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</si>
  <si>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</si>
  <si>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</si>
  <si>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</si>
  <si>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</si>
  <si>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</si>
  <si>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</si>
  <si>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</si>
  <si>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</si>
  <si>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</si>
  <si>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</si>
  <si>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</si>
  <si>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</si>
  <si>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</si>
  <si>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</si>
  <si>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</si>
  <si>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</si>
  <si>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</si>
  <si>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</si>
  <si>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</si>
  <si>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</si>
  <si>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</si>
  <si>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</si>
  <si>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</si>
  <si>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</si>
  <si>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</si>
  <si>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</si>
  <si>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</si>
  <si>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</si>
  <si>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</si>
  <si>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</si>
  <si>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</si>
  <si>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</si>
  <si>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</si>
  <si>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</si>
  <si>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</si>
  <si>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</si>
  <si>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</si>
  <si>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</si>
  <si>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</si>
  <si>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</si>
  <si>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</si>
  <si>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</si>
  <si>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</si>
  <si>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</si>
  <si>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</si>
  <si>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</si>
  <si>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</si>
  <si>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</si>
  <si>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</si>
  <si>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</si>
  <si>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</si>
  <si>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</si>
  <si>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</si>
  <si>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</si>
  <si>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</si>
  <si>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</si>
  <si>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</si>
  <si>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</si>
  <si>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</si>
  <si>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</si>
  <si>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</si>
  <si>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</si>
  <si>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</si>
  <si>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</si>
  <si>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</si>
  <si>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</si>
  <si>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</si>
  <si>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</si>
  <si>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</si>
  <si>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</si>
  <si>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</si>
  <si>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</si>
  <si>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</si>
  <si>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</si>
  <si>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</si>
  <si>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</si>
  <si>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</si>
  <si>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</si>
  <si>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</si>
  <si>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</si>
  <si>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</si>
  <si>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</si>
  <si>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</si>
  <si>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</si>
  <si>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</si>
  <si>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</si>
  <si>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</si>
  <si>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</si>
  <si>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</si>
  <si>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</si>
  <si>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</si>
  <si>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</si>
  <si>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</si>
  <si>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</si>
  <si>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</si>
  <si>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</si>
  <si>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</si>
  <si>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</si>
  <si>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</si>
  <si>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</si>
  <si>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</si>
  <si>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</si>
  <si>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</si>
  <si>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</si>
  <si>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</si>
  <si>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</si>
  <si>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</si>
  <si>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</si>
  <si>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</si>
  <si>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</si>
  <si>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</si>
  <si>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</si>
  <si>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</si>
  <si>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</si>
  <si>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</si>
  <si>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</si>
  <si>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</si>
  <si>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</si>
  <si>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</si>
  <si>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</si>
  <si>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</si>
  <si>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</si>
  <si>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</si>
  <si>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</si>
  <si>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</si>
  <si>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</si>
  <si>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</si>
  <si>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</si>
  <si>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</si>
  <si>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</si>
  <si>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</si>
  <si>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</si>
  <si>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</si>
  <si>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</si>
  <si>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</si>
  <si>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</si>
  <si>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</si>
  <si>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</si>
  <si>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</si>
  <si>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</si>
  <si>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</si>
  <si>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</si>
  <si>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</si>
  <si>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</si>
  <si>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</si>
  <si>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</si>
  <si>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</si>
  <si>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</si>
  <si>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</si>
  <si>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</si>
  <si>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</si>
  <si>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</si>
  <si>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</si>
  <si>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</si>
  <si>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</si>
  <si>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</si>
  <si>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</si>
  <si>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</si>
  <si>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</si>
  <si>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</si>
  <si>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</si>
  <si>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</si>
  <si>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</si>
  <si>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</si>
  <si>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</si>
  <si>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</si>
  <si>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</si>
  <si>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</si>
  <si>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</si>
  <si>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</si>
  <si>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</si>
  <si>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</si>
  <si>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</si>
  <si>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</si>
  <si>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</si>
  <si>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</si>
  <si>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</si>
  <si>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</si>
  <si>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</si>
  <si>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</si>
  <si>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</si>
  <si>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</si>
  <si>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</si>
  <si>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</si>
  <si>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</si>
  <si>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</si>
  <si>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</si>
  <si>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</si>
  <si>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</si>
  <si>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</si>
  <si>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</si>
  <si>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</si>
  <si>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</si>
  <si>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</si>
  <si>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</si>
  <si>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</si>
  <si>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</si>
  <si>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</si>
  <si>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</si>
  <si>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</si>
  <si>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</si>
  <si>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</si>
  <si>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</si>
  <si>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</si>
  <si>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</si>
  <si>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</si>
  <si>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</si>
  <si>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</si>
  <si>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</si>
  <si>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</si>
  <si>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</si>
  <si>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</si>
  <si>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</si>
  <si>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</si>
  <si>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</si>
  <si>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</si>
  <si>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</si>
  <si>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</si>
  <si>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</si>
  <si>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</si>
  <si>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</si>
  <si>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</si>
  <si>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</si>
  <si>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</si>
  <si>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</si>
  <si>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</si>
  <si>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</si>
  <si>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</si>
  <si>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</si>
  <si>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</si>
  <si>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</si>
  <si>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</si>
  <si>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</si>
  <si>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</si>
  <si>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</si>
  <si>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</si>
  <si>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</si>
  <si>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</si>
  <si>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</si>
  <si>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</si>
  <si>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</si>
  <si>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</si>
  <si>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</si>
  <si>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</si>
  <si>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</si>
  <si>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</si>
  <si>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</si>
  <si>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</si>
  <si>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</si>
  <si>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</si>
  <si>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</si>
  <si>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</si>
  <si>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</si>
  <si>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</si>
  <si>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</si>
  <si>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</si>
  <si>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</si>
  <si>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</si>
  <si>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</si>
  <si>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</si>
  <si>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</si>
  <si>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</si>
  <si>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</si>
  <si>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</si>
  <si>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</si>
  <si>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</si>
  <si>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</si>
  <si>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</si>
  <si>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</si>
  <si>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</si>
  <si>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</si>
  <si>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</si>
  <si>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</si>
  <si>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</si>
  <si>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</si>
  <si>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</si>
  <si>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</si>
  <si>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</si>
  <si>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</si>
  <si>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</si>
  <si>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</si>
  <si>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</si>
  <si>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</si>
  <si>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</si>
  <si>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</si>
  <si>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</si>
  <si>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</si>
  <si>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</si>
  <si>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</si>
  <si>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</si>
  <si>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</si>
  <si>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</si>
  <si>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</si>
  <si>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</si>
  <si>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</si>
  <si>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</si>
  <si>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</si>
  <si>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</si>
  <si>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</si>
  <si>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</si>
  <si>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</si>
  <si>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</si>
  <si>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</si>
  <si>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</si>
  <si>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</si>
  <si>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</si>
  <si>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</si>
  <si>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</si>
  <si>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</si>
  <si>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</si>
  <si>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</si>
  <si>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</si>
  <si>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</si>
  <si>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</si>
  <si>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</si>
  <si>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</si>
  <si>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</si>
  <si>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</si>
  <si>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</si>
  <si>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</si>
  <si>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</si>
  <si>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</si>
  <si>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</si>
  <si>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</si>
  <si>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</si>
  <si>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</si>
  <si>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</si>
  <si>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</si>
  <si>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</si>
  <si>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</si>
  <si>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</si>
  <si>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</si>
  <si>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</si>
  <si>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</si>
  <si>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</si>
  <si>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</si>
  <si>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</si>
  <si>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</si>
  <si>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</si>
  <si>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</si>
  <si>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</si>
  <si>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</si>
  <si>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</si>
  <si>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</si>
  <si>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</si>
  <si>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</si>
  <si>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</si>
  <si>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</si>
  <si>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</si>
  <si>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</si>
  <si>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</si>
  <si>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</si>
  <si>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</si>
  <si>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</si>
  <si>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</si>
  <si>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</si>
  <si>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</si>
  <si>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</si>
  <si>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</si>
  <si>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</si>
  <si>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</si>
  <si>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</si>
  <si>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</si>
  <si>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</si>
  <si>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</si>
  <si>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</si>
  <si>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</si>
  <si>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</si>
  <si>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</si>
  <si>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</si>
  <si>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</si>
  <si>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</si>
  <si>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</si>
  <si>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</si>
  <si>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</si>
  <si>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</si>
  <si>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</si>
  <si>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</si>
  <si>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</si>
  <si>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</si>
  <si>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</si>
  <si>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</si>
  <si>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</si>
  <si>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</si>
  <si>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</si>
  <si>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</si>
  <si>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</si>
  <si>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</si>
  <si>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</si>
  <si>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</si>
  <si>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</si>
  <si>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</si>
  <si>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</si>
  <si>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</si>
  <si>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</si>
  <si>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</si>
  <si>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</si>
  <si>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</si>
  <si>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</si>
  <si>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</si>
  <si>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</si>
  <si>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</si>
  <si>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</si>
  <si>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</si>
  <si>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</si>
  <si>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</si>
  <si>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</si>
  <si>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</si>
  <si>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</si>
  <si>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</si>
  <si>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</si>
  <si>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</si>
  <si>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</si>
  <si>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</si>
  <si>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</si>
  <si>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</si>
  <si>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</si>
  <si>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</si>
  <si>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</si>
  <si>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</si>
  <si>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</si>
  <si>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</si>
  <si>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</si>
  <si>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</si>
  <si>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</si>
  <si>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</si>
  <si>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</si>
  <si>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</si>
  <si>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</si>
  <si>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</si>
  <si>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</si>
  <si>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</si>
  <si>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</si>
  <si>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</si>
  <si>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</si>
  <si>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</si>
  <si>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</si>
  <si>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</si>
  <si>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</si>
  <si>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</si>
  <si>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</si>
  <si>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</si>
  <si>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</si>
  <si>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</si>
  <si>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</si>
  <si>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</si>
  <si>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</si>
  <si>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</si>
  <si>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</si>
  <si>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</si>
  <si>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</si>
  <si>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</si>
  <si>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</si>
  <si>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</si>
  <si>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</si>
  <si>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</si>
  <si>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</si>
  <si>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</si>
  <si>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</si>
  <si>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</si>
  <si>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</si>
  <si>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</si>
  <si>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</si>
  <si>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</si>
  <si>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</si>
  <si>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</si>
  <si>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</si>
  <si>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</si>
  <si>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</si>
  <si>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</si>
  <si>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</si>
  <si>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</si>
  <si>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</si>
  <si>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</si>
  <si>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</si>
  <si>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</si>
  <si>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</si>
  <si>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</si>
  <si>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</si>
  <si>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</si>
  <si>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</si>
  <si>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</si>
  <si>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</si>
  <si>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</si>
  <si>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</si>
  <si>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</si>
  <si>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</si>
  <si>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</si>
  <si>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</si>
  <si>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</si>
  <si>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</si>
  <si>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</si>
  <si>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</si>
  <si>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</si>
  <si>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</si>
  <si>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</si>
  <si>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</si>
  <si>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</si>
  <si>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</si>
  <si>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</si>
  <si>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</si>
  <si>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</si>
  <si>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</si>
  <si>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</si>
  <si>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</si>
  <si>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</si>
  <si>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</si>
  <si>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</si>
  <si>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</si>
  <si>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</si>
  <si>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</si>
  <si>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</si>
  <si>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</si>
  <si>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</si>
  <si>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</si>
  <si>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</si>
  <si>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</si>
  <si>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</si>
  <si>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</si>
  <si>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</si>
  <si>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</si>
  <si>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</si>
  <si>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</si>
  <si>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</si>
  <si>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</si>
  <si>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</si>
  <si>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</si>
  <si>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</si>
  <si>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</si>
  <si>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</si>
  <si>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</si>
  <si>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</si>
  <si>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</si>
  <si>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</si>
  <si>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</si>
  <si>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</si>
  <si>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</si>
  <si>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</si>
  <si>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</si>
  <si>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</si>
  <si>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</si>
  <si>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</si>
  <si>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</si>
  <si>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</si>
  <si>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</si>
  <si>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</si>
  <si>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</si>
  <si>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</si>
  <si>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</si>
  <si>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</si>
  <si>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</si>
  <si>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</si>
  <si>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</si>
  <si>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</si>
  <si>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</si>
  <si>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</si>
  <si>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</si>
  <si>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</si>
  <si>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</si>
  <si>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</si>
  <si>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</si>
  <si>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</si>
  <si>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</si>
  <si>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</si>
  <si>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</si>
  <si>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</si>
  <si>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</si>
  <si>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</si>
  <si>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</si>
  <si>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</si>
  <si>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</si>
  <si>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</si>
  <si>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</si>
  <si>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</si>
  <si>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</si>
  <si>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</si>
  <si>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</si>
  <si>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</si>
  <si>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</si>
  <si>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</si>
  <si>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</si>
  <si>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</si>
  <si>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</si>
  <si>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</si>
  <si>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</si>
  <si>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</si>
  <si>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</si>
  <si>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</si>
  <si>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</si>
  <si>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</si>
  <si>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</si>
  <si>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</si>
  <si>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</si>
  <si>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</si>
  <si>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</si>
  <si>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</si>
  <si>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</si>
  <si>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</si>
  <si>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</si>
  <si>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</si>
  <si>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</si>
  <si>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</si>
  <si>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</si>
  <si>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</si>
  <si>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</si>
  <si>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</si>
  <si>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</si>
  <si>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</si>
  <si>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</si>
  <si>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</si>
  <si>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</si>
  <si>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</si>
  <si>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</si>
  <si>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</si>
  <si>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</si>
  <si>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</si>
  <si>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</si>
  <si>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</si>
  <si>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</si>
  <si>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</si>
  <si>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</si>
  <si>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</si>
  <si>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</si>
  <si>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</si>
  <si>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</si>
  <si>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</si>
  <si>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</si>
  <si>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</si>
  <si>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</si>
  <si>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</si>
  <si>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</si>
  <si>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</si>
  <si>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</si>
  <si>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</si>
  <si>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</si>
  <si>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</si>
  <si>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</si>
  <si>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</si>
  <si>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</si>
  <si>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</si>
  <si>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</si>
  <si>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</si>
  <si>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</si>
  <si>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</si>
  <si>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</si>
  <si>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</si>
  <si>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</si>
  <si>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</si>
  <si>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</si>
  <si>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</si>
  <si>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</si>
  <si>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</si>
  <si>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</si>
  <si>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</si>
  <si>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</si>
  <si>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</si>
  <si>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</si>
  <si>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</si>
  <si>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</si>
  <si>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</si>
  <si>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</si>
  <si>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</si>
  <si>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</si>
  <si>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</si>
  <si>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</si>
  <si>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</si>
  <si>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</si>
  <si>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</si>
  <si>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</si>
  <si>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</si>
  <si>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</si>
  <si>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</si>
  <si>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</si>
  <si>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</si>
  <si>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</si>
  <si>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</si>
  <si>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</si>
  <si>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</si>
  <si>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</si>
  <si>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</si>
  <si>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</si>
  <si>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</si>
  <si>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</si>
  <si>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</si>
  <si>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</si>
  <si>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</si>
  <si>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</si>
  <si>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</si>
  <si>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</si>
  <si>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</si>
  <si>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</si>
  <si>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</si>
  <si>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</si>
  <si>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</si>
  <si>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</si>
  <si>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</si>
  <si>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</si>
  <si>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</si>
  <si>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</si>
  <si>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</si>
  <si>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</si>
  <si>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</si>
  <si>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</si>
  <si>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</si>
  <si>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</si>
  <si>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</si>
  <si>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</si>
  <si>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</si>
  <si>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</si>
  <si>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</si>
  <si>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</si>
  <si>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</si>
  <si>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</si>
  <si>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</si>
  <si>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</si>
  <si>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</si>
  <si>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</si>
  <si>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</si>
  <si>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</si>
  <si>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</si>
  <si>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</si>
  <si>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</si>
  <si>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</si>
  <si>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</si>
  <si>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</si>
  <si>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</si>
  <si>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</si>
  <si>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</si>
  <si>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</si>
  <si>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</si>
  <si>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</si>
  <si>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</si>
  <si>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</si>
  <si>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</si>
  <si>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</si>
  <si>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</si>
  <si>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</si>
  <si>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</si>
  <si>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</si>
  <si>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</si>
  <si>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</si>
  <si>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</si>
  <si>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</si>
  <si>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</si>
  <si>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</si>
  <si>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</si>
  <si>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</si>
  <si>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</si>
  <si>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</si>
  <si>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</si>
  <si>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</si>
  <si>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</si>
  <si>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</si>
  <si>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</si>
  <si>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</si>
  <si>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</si>
  <si>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</si>
  <si>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</si>
  <si>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</si>
  <si>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</si>
  <si>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</si>
  <si>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</si>
  <si>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</si>
  <si>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</si>
  <si>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</si>
  <si>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</si>
  <si>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</si>
  <si>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</si>
  <si>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</si>
  <si>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</si>
  <si>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</si>
  <si>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</si>
  <si>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</si>
  <si>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</si>
  <si>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</si>
  <si>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</si>
  <si>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</si>
  <si>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</si>
  <si>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</si>
  <si>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</si>
  <si>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</si>
  <si>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</si>
  <si>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</si>
  <si>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</si>
  <si>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</si>
  <si>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</si>
  <si>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</si>
  <si>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</si>
  <si>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</si>
  <si>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</si>
  <si>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</si>
  <si>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</si>
  <si>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</si>
  <si>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</si>
  <si>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</si>
  <si>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</si>
  <si>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</si>
  <si>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</si>
  <si>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</si>
  <si>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</si>
  <si>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</si>
  <si>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</si>
  <si>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</si>
  <si>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</si>
  <si>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</si>
  <si>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</si>
  <si>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</si>
  <si>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</si>
  <si>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</si>
  <si>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</si>
  <si>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</si>
  <si>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</si>
  <si>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</si>
  <si>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</si>
  <si>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</si>
  <si>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</si>
  <si>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</si>
  <si>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</si>
  <si>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</si>
  <si>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</si>
  <si>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</si>
  <si>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</si>
  <si>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</si>
  <si>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</si>
  <si>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</si>
  <si>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</si>
  <si>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</si>
  <si>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</si>
  <si>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</si>
  <si>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</si>
  <si>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</si>
  <si>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</si>
  <si>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</si>
  <si>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</si>
  <si>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</si>
  <si>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</si>
  <si>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</si>
  <si>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</si>
  <si>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</si>
  <si>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</si>
  <si>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</si>
  <si>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</si>
  <si>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</si>
  <si>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</si>
  <si>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</si>
  <si>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</si>
  <si>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</si>
  <si>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</si>
  <si>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</si>
  <si>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</si>
  <si>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</si>
  <si>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</si>
  <si>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</si>
  <si>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</si>
  <si>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</si>
  <si>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</si>
  <si>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</si>
  <si>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</si>
  <si>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</si>
  <si>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</si>
  <si>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</si>
  <si>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</si>
  <si>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</si>
  <si>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</si>
  <si>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</si>
  <si>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</si>
  <si>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</si>
  <si>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</si>
  <si>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</si>
  <si>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</si>
  <si>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</si>
  <si>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</si>
  <si>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</si>
  <si>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</si>
  <si>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</si>
  <si>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</si>
  <si>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</si>
  <si>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</si>
  <si>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</si>
  <si>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</si>
  <si>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</si>
  <si>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</si>
  <si>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</si>
  <si>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</si>
  <si>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</si>
  <si>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</si>
  <si>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</si>
  <si>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</si>
  <si>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</si>
  <si>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</si>
  <si>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</si>
  <si>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</si>
  <si>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</si>
  <si>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</si>
  <si>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</si>
  <si>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</si>
  <si>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</si>
  <si>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</si>
  <si>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</si>
  <si>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</si>
  <si>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</si>
  <si>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</si>
  <si>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</si>
  <si>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</si>
  <si>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</si>
  <si>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</si>
  <si>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</si>
  <si>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</si>
  <si>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</si>
  <si>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</si>
  <si>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</si>
  <si>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</si>
  <si>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</si>
  <si>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</si>
  <si>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</si>
  <si>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</si>
  <si>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</si>
  <si>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</si>
  <si>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</si>
  <si>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</si>
  <si>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</si>
  <si>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</si>
  <si>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</si>
  <si>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</si>
  <si>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</si>
  <si>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</si>
  <si>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</si>
  <si>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</si>
  <si>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</si>
  <si>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</si>
  <si>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</si>
  <si>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</si>
  <si>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</si>
  <si>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</si>
  <si>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</si>
  <si>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</si>
  <si>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</si>
  <si>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</si>
  <si>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</si>
  <si>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</si>
  <si>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</si>
  <si>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</si>
  <si>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</si>
  <si>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</si>
  <si>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</si>
  <si>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</si>
  <si>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</si>
  <si>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</si>
  <si>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</si>
  <si>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</si>
  <si>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</si>
  <si>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</si>
  <si>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</si>
  <si>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</si>
  <si>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</si>
  <si>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</si>
  <si>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</si>
  <si>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</si>
  <si>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</si>
  <si>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</si>
  <si>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</si>
  <si>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</si>
  <si>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</si>
  <si>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</si>
  <si>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</si>
  <si>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</si>
  <si>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</si>
  <si>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</si>
  <si>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</si>
  <si>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</si>
  <si>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</si>
  <si>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</si>
  <si>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</si>
  <si>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</si>
  <si>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</si>
  <si>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</si>
  <si>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</si>
  <si>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</si>
  <si>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</si>
  <si>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</si>
  <si>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</si>
  <si>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</si>
  <si>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</si>
  <si>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</si>
  <si>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</si>
  <si>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</si>
  <si>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</si>
  <si>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</si>
  <si>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</si>
  <si>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</si>
  <si>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</si>
  <si>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</si>
  <si>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</si>
  <si>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</si>
  <si>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</si>
  <si>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</si>
  <si>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</si>
  <si>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</si>
  <si>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</si>
  <si>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</si>
  <si>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</si>
  <si>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</si>
  <si>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</si>
  <si>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</si>
  <si>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</si>
  <si>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</si>
  <si>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</si>
  <si>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</si>
  <si>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</si>
  <si>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</si>
  <si>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</si>
  <si>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</si>
  <si>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</si>
  <si>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</si>
  <si>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</si>
  <si>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</si>
  <si>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</si>
  <si>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</si>
  <si>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</si>
  <si>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</si>
  <si>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</si>
  <si>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</si>
  <si>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</si>
  <si>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</si>
  <si>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</si>
  <si>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</si>
  <si>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</si>
  <si>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</si>
  <si>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</si>
  <si>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</si>
  <si>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</si>
  <si>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</si>
  <si>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</si>
  <si>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</si>
  <si>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</si>
  <si>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</si>
  <si>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</si>
  <si>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</si>
  <si>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</si>
  <si>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</si>
  <si>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</si>
  <si>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</si>
  <si>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</si>
  <si>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</si>
  <si>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</si>
  <si>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</si>
  <si>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</si>
  <si>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</si>
  <si>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</si>
  <si>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</si>
  <si>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</si>
  <si>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</si>
  <si>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</si>
  <si>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</si>
  <si>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</si>
  <si>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</si>
  <si>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</si>
  <si>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</si>
  <si>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</si>
  <si>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</si>
  <si>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</si>
  <si>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</si>
  <si>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</si>
  <si>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</si>
  <si>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</si>
  <si>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</si>
  <si>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</si>
  <si>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</si>
  <si>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</si>
  <si>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</si>
  <si>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</si>
  <si>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</si>
  <si>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</si>
  <si>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</si>
  <si>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</si>
  <si>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</si>
  <si>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</si>
  <si>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</si>
  <si>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</si>
  <si>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</si>
  <si>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</si>
  <si>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</si>
  <si>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</si>
  <si>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</si>
  <si>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</si>
  <si>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</si>
  <si>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</si>
  <si>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</si>
  <si>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</si>
  <si>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</si>
  <si>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</si>
  <si>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</si>
  <si>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</si>
  <si>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</si>
  <si>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</si>
  <si>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</si>
  <si>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</si>
  <si>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</si>
  <si>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</si>
  <si>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</si>
  <si>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</si>
  <si>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</si>
  <si>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</si>
  <si>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</si>
  <si>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</si>
  <si>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</si>
  <si>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</si>
  <si>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</si>
  <si>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</si>
  <si>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</si>
  <si>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</si>
  <si>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</si>
  <si>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</si>
  <si>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</si>
  <si>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</si>
  <si>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</si>
  <si>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</si>
  <si>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</si>
  <si>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</si>
  <si>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</si>
  <si>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</si>
  <si>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</si>
  <si>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</si>
  <si>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</si>
  <si>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</si>
  <si>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</si>
  <si>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</si>
  <si>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</si>
  <si>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</si>
  <si>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</si>
  <si>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</si>
  <si>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</si>
  <si>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</si>
  <si>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</si>
  <si>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</si>
  <si>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</si>
  <si>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</si>
  <si>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</si>
  <si>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</si>
  <si>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</si>
  <si>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</si>
  <si>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</si>
  <si>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</si>
  <si>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</si>
  <si>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</si>
  <si>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</si>
  <si>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</si>
  <si>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</si>
  <si>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</si>
  <si>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</si>
  <si>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</si>
  <si>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</si>
  <si>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</si>
  <si>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</si>
  <si>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</si>
  <si>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</si>
  <si>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</si>
  <si>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</si>
  <si>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</si>
  <si>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</si>
  <si>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</si>
  <si>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</si>
  <si>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</si>
  <si>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</si>
  <si>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</si>
  <si>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</si>
  <si>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</si>
  <si>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</si>
  <si>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</si>
  <si>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</si>
  <si>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</si>
  <si>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</si>
  <si>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</si>
  <si>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</si>
  <si>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</si>
  <si>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</si>
  <si>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</si>
  <si>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</si>
  <si>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</si>
  <si>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</si>
  <si>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</si>
  <si>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</si>
  <si>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</si>
  <si>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</si>
  <si>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</si>
  <si>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</si>
  <si>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</si>
  <si>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</si>
  <si>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</si>
  <si>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</si>
  <si>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</si>
  <si>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</si>
  <si>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</si>
  <si>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</si>
  <si>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</si>
  <si>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</si>
  <si>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</si>
  <si>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</si>
  <si>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</si>
  <si>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</si>
  <si>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</si>
  <si>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</si>
  <si>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</si>
  <si>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</si>
  <si>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</si>
  <si>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</si>
  <si>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</si>
  <si>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</si>
  <si>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</si>
  <si>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</si>
  <si>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</si>
  <si>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</si>
  <si>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</si>
  <si>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</si>
  <si>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</si>
  <si>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</si>
  <si>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</si>
  <si>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</si>
  <si>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</si>
  <si>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</si>
  <si>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</si>
  <si>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</si>
  <si>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</si>
  <si>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</si>
  <si>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</si>
  <si>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</si>
  <si>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</si>
  <si>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</si>
  <si>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</si>
  <si>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</si>
  <si>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</si>
  <si>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</si>
  <si>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</si>
  <si>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</si>
  <si>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</si>
  <si>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</si>
  <si>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</si>
  <si>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</si>
  <si>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</si>
  <si>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</si>
  <si>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</si>
  <si>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</si>
  <si>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</si>
  <si>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</si>
  <si>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</si>
  <si>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</si>
  <si>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</si>
  <si>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</si>
  <si>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</si>
  <si>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</si>
  <si>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</si>
  <si>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</si>
  <si>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</si>
  <si>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</si>
  <si>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</si>
  <si>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</si>
  <si>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</si>
  <si>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</si>
  <si>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</si>
  <si>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</si>
  <si>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</si>
  <si>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</si>
  <si>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</si>
  <si>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</si>
  <si>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</si>
  <si>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</si>
  <si>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</si>
  <si>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</si>
  <si>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</si>
  <si>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</si>
  <si>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</si>
  <si>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</si>
  <si>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</si>
  <si>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</si>
  <si>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</si>
  <si>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</si>
  <si>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</si>
  <si>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</si>
  <si>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</si>
  <si>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</si>
  <si>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</si>
  <si>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</si>
  <si>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</si>
  <si>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</si>
  <si>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</si>
  <si>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</si>
  <si>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</si>
  <si>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</si>
  <si>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</si>
  <si>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</si>
  <si>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</si>
  <si>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</si>
  <si>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</si>
  <si>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</si>
  <si>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</si>
  <si>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</si>
  <si>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</si>
  <si>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</si>
  <si>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</si>
  <si>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</si>
  <si>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</si>
  <si>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</si>
  <si>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</si>
  <si>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</si>
  <si>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</si>
  <si>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</si>
  <si>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</si>
  <si>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</si>
  <si>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</si>
  <si>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</si>
  <si>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</si>
  <si>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</si>
  <si>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</si>
  <si>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</si>
  <si>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</si>
  <si>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</si>
  <si>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</si>
  <si>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</si>
  <si>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</si>
  <si>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</si>
  <si>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</si>
  <si>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</si>
  <si>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</si>
  <si>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</si>
  <si>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</si>
  <si>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</si>
  <si>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</si>
  <si>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</si>
  <si>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</si>
  <si>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</si>
  <si>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</si>
  <si>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</si>
  <si>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</si>
  <si>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</si>
  <si>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</si>
  <si>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</si>
  <si>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</si>
  <si>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</si>
  <si>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</si>
  <si>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</si>
  <si>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</si>
  <si>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</si>
  <si>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</si>
  <si>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</si>
  <si>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</si>
  <si>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</si>
  <si>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</si>
  <si>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</si>
  <si>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</si>
  <si>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</si>
  <si>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</si>
  <si>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</si>
  <si>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</si>
  <si>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</si>
  <si>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</si>
  <si>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</si>
  <si>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</si>
  <si>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</si>
  <si>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</si>
  <si>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</si>
  <si>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</si>
  <si>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</si>
  <si>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</si>
  <si>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</si>
  <si>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</si>
  <si>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</si>
  <si>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</si>
  <si>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</si>
  <si>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</si>
  <si>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</si>
  <si>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</si>
  <si>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</si>
  <si>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</si>
  <si>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</si>
  <si>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</si>
  <si>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</si>
  <si>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</si>
  <si>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</si>
  <si>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</si>
  <si>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</si>
  <si>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</si>
  <si>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</si>
  <si>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</si>
  <si>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</si>
  <si>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</si>
  <si>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</si>
  <si>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</si>
  <si>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</si>
  <si>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</si>
  <si>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</si>
  <si>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</si>
  <si>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</si>
  <si>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</si>
  <si>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</si>
  <si>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</si>
  <si>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</si>
  <si>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</si>
  <si>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</si>
  <si>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</si>
  <si>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</si>
  <si>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</si>
  <si>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</si>
  <si>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</si>
  <si>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</si>
  <si>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</si>
  <si>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</si>
  <si>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</si>
  <si>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</si>
  <si>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</si>
  <si>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</si>
  <si>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</si>
  <si>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</si>
  <si>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</si>
  <si>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</si>
  <si>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</si>
  <si>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</si>
  <si>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</si>
  <si>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</si>
  <si>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</si>
  <si>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</si>
  <si>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</si>
  <si>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</si>
  <si>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</si>
  <si>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</si>
  <si>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</si>
  <si>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</si>
  <si>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</si>
  <si>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</si>
  <si>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</si>
  <si>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</si>
  <si>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</si>
  <si>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</si>
  <si>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</si>
  <si>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</si>
  <si>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</si>
  <si>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</si>
  <si>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</si>
  <si>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</si>
  <si>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</si>
  <si>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</si>
  <si>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</si>
  <si>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</si>
  <si>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</si>
  <si>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</si>
  <si>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</si>
  <si>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</si>
  <si>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</si>
  <si>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</si>
  <si>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</si>
  <si>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</si>
  <si>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</si>
  <si>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</si>
  <si>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</si>
  <si>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</si>
  <si>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</si>
  <si>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</si>
  <si>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</si>
  <si>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</si>
  <si>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</si>
  <si>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</si>
  <si>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</si>
  <si>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</si>
  <si>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</si>
  <si>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</si>
  <si>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</si>
  <si>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</si>
  <si>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</si>
  <si>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</si>
  <si>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</si>
  <si>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</si>
  <si>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</si>
  <si>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</si>
  <si>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</si>
  <si>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</si>
  <si>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</si>
  <si>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</si>
  <si>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</si>
  <si>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</si>
  <si>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</si>
  <si>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</si>
  <si>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</si>
  <si>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</si>
  <si>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</si>
  <si>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</si>
  <si>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</si>
  <si>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</si>
  <si>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</si>
  <si>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</si>
  <si>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</si>
  <si>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</si>
  <si>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</si>
  <si>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</si>
  <si>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</si>
  <si>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</si>
  <si>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</si>
  <si>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</si>
  <si>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</si>
  <si>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</si>
  <si>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</si>
  <si>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</si>
  <si>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</si>
  <si>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</si>
  <si>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</si>
  <si>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</si>
  <si>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</si>
  <si>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</si>
  <si>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</si>
  <si>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</si>
  <si>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</si>
  <si>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</si>
  <si>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</si>
  <si>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</si>
  <si>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</si>
  <si>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</si>
  <si>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</si>
  <si>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</si>
  <si>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</si>
  <si>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</si>
  <si>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</si>
  <si>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</si>
  <si>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</si>
  <si>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</si>
  <si>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</si>
  <si>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</si>
  <si>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</si>
  <si>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</si>
  <si>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</si>
  <si>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</si>
  <si>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</si>
  <si>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</si>
  <si>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</si>
  <si>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</si>
  <si>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</si>
  <si>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</si>
  <si>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</si>
  <si>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</si>
  <si>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</si>
  <si>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</si>
  <si>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</si>
  <si>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</si>
  <si>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</si>
  <si>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</si>
  <si>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</si>
  <si>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</si>
  <si>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</si>
  <si>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</si>
  <si>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</si>
  <si>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</si>
  <si>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</si>
  <si>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</si>
  <si>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</si>
  <si>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</si>
  <si>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</si>
  <si>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</si>
  <si>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</si>
  <si>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</si>
  <si>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</si>
  <si>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</si>
  <si>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</si>
  <si>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</si>
  <si>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</si>
  <si>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</si>
  <si>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</si>
  <si>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</si>
  <si>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</si>
  <si>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</si>
  <si>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</si>
  <si>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</si>
  <si>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</si>
  <si>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</si>
  <si>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</si>
  <si>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</si>
  <si>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</si>
  <si>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</si>
  <si>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</si>
  <si>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</si>
  <si>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</si>
  <si>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</si>
  <si>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</si>
  <si>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</si>
  <si>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</si>
  <si>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</si>
  <si>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</si>
  <si>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</si>
  <si>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</si>
  <si>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</si>
  <si>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</si>
  <si>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</si>
  <si>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</si>
  <si>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</si>
  <si>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</si>
  <si>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</si>
  <si>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</si>
  <si>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</si>
  <si>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</si>
  <si>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</si>
  <si>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</si>
  <si>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</si>
  <si>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</si>
  <si>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</si>
  <si>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</si>
  <si>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</si>
  <si>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</si>
  <si>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</si>
  <si>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</si>
  <si>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</si>
  <si>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</si>
  <si>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</si>
  <si>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</si>
  <si>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</si>
  <si>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</si>
  <si>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</si>
  <si>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</si>
  <si>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</si>
  <si>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</si>
  <si>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</si>
  <si>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</si>
  <si>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</si>
  <si>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</si>
  <si>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</si>
  <si>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</si>
  <si>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</si>
  <si>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</si>
  <si>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</si>
  <si>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</si>
  <si>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</si>
  <si>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</si>
  <si>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</si>
  <si>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</si>
  <si>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</si>
  <si>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</si>
  <si>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</si>
  <si>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</si>
  <si>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</si>
  <si>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</si>
  <si>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</si>
  <si>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</si>
  <si>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</si>
  <si>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</si>
  <si>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</si>
  <si>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</si>
  <si>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</si>
  <si>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</si>
  <si>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</si>
  <si>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</si>
  <si>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</si>
  <si>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</si>
  <si>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</si>
  <si>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</si>
  <si>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</si>
  <si>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</si>
  <si>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</si>
  <si>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</si>
  <si>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</si>
  <si>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</si>
  <si>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</si>
  <si>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</si>
  <si>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</si>
  <si>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</si>
  <si>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</si>
  <si>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</si>
  <si>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</si>
  <si>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</si>
  <si>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</si>
  <si>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</si>
  <si>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</si>
  <si>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</si>
  <si>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</si>
  <si>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</si>
  <si>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</si>
  <si>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</si>
  <si>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</si>
  <si>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</si>
  <si>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</si>
  <si>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</si>
  <si>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</si>
  <si>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</si>
  <si>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</si>
  <si>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</si>
  <si>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</si>
  <si>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</si>
  <si>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</si>
  <si>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</si>
  <si>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</si>
  <si>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</si>
  <si>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</si>
  <si>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</si>
  <si>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</si>
  <si>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</si>
  <si>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</si>
  <si>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</si>
  <si>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</si>
  <si>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</si>
  <si>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</si>
  <si>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</si>
  <si>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</si>
  <si>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</si>
  <si>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</si>
  <si>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</si>
  <si>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</si>
  <si>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</si>
  <si>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</si>
  <si>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</si>
  <si>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</si>
  <si>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</si>
  <si>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</si>
  <si>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</si>
  <si>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</si>
  <si>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</si>
  <si>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</si>
  <si>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</si>
  <si>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</si>
  <si>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</si>
  <si>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</si>
  <si>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</si>
  <si>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</si>
  <si>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</si>
  <si>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</si>
  <si>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</si>
  <si>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</si>
  <si>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</si>
  <si>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</si>
  <si>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</si>
  <si>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</si>
  <si>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</si>
  <si>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</si>
  <si>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</si>
  <si>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</si>
  <si>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</si>
  <si>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</si>
  <si>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</si>
  <si>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</si>
  <si>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</si>
  <si>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</si>
  <si>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</si>
  <si>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</si>
  <si>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</si>
  <si>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</si>
  <si>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</si>
  <si>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</si>
  <si>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</si>
  <si>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</si>
  <si>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</si>
  <si>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</si>
  <si>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</si>
  <si>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</si>
  <si>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</si>
  <si>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</si>
  <si>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</si>
  <si>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</si>
  <si>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</si>
  <si>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</si>
  <si>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</si>
  <si>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</si>
  <si>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</si>
  <si>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</si>
  <si>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</si>
  <si>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</si>
  <si>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</si>
  <si>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</si>
  <si>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</si>
  <si>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</si>
  <si>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</si>
  <si>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</si>
  <si>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</si>
  <si>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</si>
  <si>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</si>
  <si>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</si>
  <si>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</si>
  <si>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</si>
  <si>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</si>
  <si>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</si>
  <si>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</si>
  <si>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</si>
  <si>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</si>
  <si>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</si>
  <si>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</si>
  <si>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</si>
  <si>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</si>
  <si>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</si>
  <si>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</si>
  <si>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</si>
  <si>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</si>
  <si>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</si>
  <si>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</si>
  <si>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</si>
  <si>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</si>
  <si>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</si>
  <si>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</si>
  <si>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</si>
  <si>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</si>
  <si>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</si>
  <si>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</si>
  <si>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</si>
  <si>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</si>
  <si>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</si>
  <si>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</si>
  <si>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</si>
  <si>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</si>
  <si>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</si>
  <si>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</si>
  <si>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</si>
  <si>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</si>
  <si>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</si>
  <si>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</si>
  <si>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</si>
  <si>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</si>
  <si>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</si>
  <si>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</si>
  <si>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</si>
  <si>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</si>
  <si>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</si>
  <si>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</si>
  <si>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</si>
  <si>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</si>
  <si>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</si>
  <si>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</si>
  <si>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</si>
  <si>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</si>
  <si>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</si>
  <si>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</si>
  <si>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</si>
  <si>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</si>
  <si>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</si>
  <si>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</si>
  <si>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</si>
  <si>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</si>
  <si>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</si>
  <si>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</si>
  <si>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</si>
  <si>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</si>
  <si>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</si>
  <si>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</si>
  <si>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</si>
  <si>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</si>
  <si>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</si>
  <si>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</si>
  <si>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</si>
  <si>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</si>
  <si>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</si>
  <si>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</si>
  <si>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</si>
  <si>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</si>
  <si>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</si>
  <si>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</si>
  <si>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</si>
  <si>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</si>
  <si>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</si>
  <si>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</si>
  <si>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</si>
  <si>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</si>
  <si>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</si>
  <si>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</si>
  <si>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</si>
  <si>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</si>
  <si>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</si>
  <si>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</si>
  <si>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</si>
  <si>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</si>
  <si>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</si>
  <si>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</si>
  <si>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</si>
  <si>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</si>
  <si>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</si>
  <si>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</si>
  <si>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</si>
  <si>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</si>
  <si>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</si>
  <si>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</si>
  <si>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</si>
  <si>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</si>
  <si>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</si>
  <si>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</si>
  <si>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</si>
  <si>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</si>
  <si>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</si>
  <si>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</si>
  <si>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</si>
  <si>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</si>
  <si>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</si>
  <si>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</si>
  <si>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</si>
  <si>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</si>
  <si>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</si>
  <si>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</si>
  <si>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</si>
  <si>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</si>
  <si>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</si>
  <si>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</si>
  <si>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</si>
  <si>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</si>
  <si>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</si>
  <si>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</si>
  <si>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</si>
  <si>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</si>
  <si>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</si>
  <si>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</si>
  <si>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</si>
  <si>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</si>
  <si>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</si>
  <si>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</si>
  <si>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</si>
  <si>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</si>
  <si>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</si>
  <si>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</si>
  <si>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</si>
  <si>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</si>
  <si>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</si>
  <si>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</si>
  <si>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</si>
  <si>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</si>
  <si>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</si>
  <si>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</si>
  <si>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</si>
  <si>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</si>
  <si>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</si>
  <si>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</si>
  <si>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</si>
  <si>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</si>
  <si>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</si>
  <si>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</si>
  <si>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</si>
  <si>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</si>
  <si>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</si>
  <si>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</si>
  <si>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</si>
  <si>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</si>
  <si>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</si>
  <si>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</si>
  <si>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</si>
  <si>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</si>
  <si>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</si>
  <si>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</si>
  <si>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</si>
  <si>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</si>
  <si>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</si>
  <si>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</si>
  <si>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</si>
  <si>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</si>
  <si>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</si>
  <si>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</si>
  <si>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</si>
  <si>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</si>
  <si>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</si>
  <si>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</si>
  <si>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</si>
  <si>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</si>
  <si>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</si>
  <si>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</si>
  <si>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</si>
  <si>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</si>
  <si>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</si>
  <si>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</si>
  <si>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</si>
  <si>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</si>
  <si>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</si>
  <si>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</si>
  <si>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</si>
  <si>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</si>
  <si>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</si>
  <si>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</si>
  <si>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</si>
  <si>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</si>
  <si>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</si>
  <si>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</si>
  <si>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</si>
  <si>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</si>
  <si>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</si>
  <si>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</si>
  <si>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</si>
  <si>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</si>
  <si>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</si>
  <si>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</si>
  <si>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</si>
  <si>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</si>
  <si>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</si>
  <si>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</si>
  <si>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</si>
  <si>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</si>
  <si>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</si>
  <si>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</si>
  <si>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</si>
  <si>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</si>
  <si>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</si>
  <si>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</si>
  <si>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</si>
  <si>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</si>
  <si>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</si>
  <si>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</si>
  <si>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</si>
  <si>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</si>
  <si>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</si>
  <si>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</si>
  <si>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</si>
  <si>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</si>
  <si>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</si>
  <si>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</si>
  <si>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</si>
  <si>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</si>
  <si>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</si>
  <si>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</si>
  <si>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</si>
  <si>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</si>
  <si>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</si>
  <si>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</si>
  <si>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</si>
  <si>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</si>
  <si>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</si>
  <si>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</si>
  <si>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</si>
  <si>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</si>
  <si>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</si>
  <si>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</si>
  <si>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</si>
  <si>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</si>
  <si>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</si>
  <si>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</si>
  <si>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</si>
  <si>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</si>
  <si>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</si>
  <si>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</si>
  <si>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</si>
  <si>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</si>
  <si>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</si>
  <si>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</si>
  <si>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</si>
  <si>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</si>
  <si>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</si>
  <si>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</si>
  <si>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</si>
  <si>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</si>
  <si>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</si>
  <si>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</si>
  <si>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</si>
  <si>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</si>
  <si>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</si>
  <si>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</si>
  <si>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</si>
  <si>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</si>
  <si>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</si>
  <si>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</si>
  <si>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</si>
  <si>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</si>
  <si>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</si>
  <si>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</si>
  <si>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</si>
  <si>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</si>
  <si>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</si>
  <si>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</si>
  <si>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</si>
  <si>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</si>
  <si>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</si>
  <si>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</si>
  <si>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</si>
  <si>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</si>
  <si>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</si>
  <si>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</si>
  <si>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</si>
  <si>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</si>
  <si>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</si>
  <si>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</si>
  <si>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</si>
  <si>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</si>
  <si>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</si>
  <si>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</si>
  <si>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</si>
  <si>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</si>
  <si>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</si>
  <si>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</si>
  <si>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</si>
  <si>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</si>
  <si>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</si>
  <si>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</si>
  <si>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</si>
  <si>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</si>
  <si>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</si>
  <si>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</si>
  <si>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</si>
  <si>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</si>
  <si>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</si>
  <si>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</si>
  <si>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</si>
  <si>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</si>
  <si>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</si>
  <si>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</si>
  <si>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</si>
  <si>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</si>
  <si>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</si>
  <si>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</si>
  <si>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</si>
  <si>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</si>
  <si>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</si>
  <si>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</si>
  <si>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</si>
  <si>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</si>
  <si>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</si>
  <si>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</si>
  <si>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</si>
  <si>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</si>
  <si>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</si>
  <si>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</si>
  <si>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</si>
  <si>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</si>
  <si>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</si>
  <si>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</si>
  <si>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</si>
  <si>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</si>
  <si>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</si>
  <si>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</si>
  <si>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</si>
  <si>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</si>
  <si>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</si>
  <si>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</si>
  <si>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</si>
  <si>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</si>
  <si>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</si>
  <si>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</si>
  <si>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</si>
  <si>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</si>
  <si>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</si>
  <si>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</si>
  <si>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</si>
  <si>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</si>
  <si>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</si>
  <si>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</si>
  <si>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</si>
  <si>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</si>
  <si>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</si>
  <si>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</si>
  <si>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</si>
  <si>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</si>
  <si>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</si>
  <si>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</si>
  <si>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</si>
  <si>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</si>
  <si>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</si>
  <si>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</si>
  <si>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</si>
  <si>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</si>
  <si>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</si>
  <si>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</si>
  <si>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</si>
  <si>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</si>
  <si>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</si>
  <si>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</si>
  <si>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</si>
  <si>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</si>
  <si>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</si>
  <si>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</si>
  <si>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</si>
  <si>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</si>
  <si>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</si>
  <si>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</si>
  <si>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</si>
  <si>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</si>
  <si>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</si>
  <si>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</si>
  <si>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</si>
  <si>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</si>
  <si>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</si>
  <si>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</si>
  <si>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</si>
  <si>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</si>
  <si>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</si>
  <si>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</si>
  <si>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</si>
  <si>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</si>
  <si>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</si>
  <si>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</si>
  <si>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</si>
  <si>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</si>
  <si>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</si>
  <si>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</si>
  <si>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</si>
  <si>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</si>
  <si>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</si>
  <si>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</si>
  <si>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</si>
  <si>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</si>
  <si>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</si>
  <si>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</si>
  <si>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</si>
  <si>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</si>
  <si>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</si>
  <si>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</si>
  <si>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</si>
  <si>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</si>
  <si>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</si>
  <si>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</si>
  <si>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</si>
  <si>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</si>
  <si>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</si>
  <si>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</si>
  <si>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</si>
  <si>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</si>
  <si>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</si>
  <si>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</si>
  <si>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</si>
  <si>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</si>
  <si>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</si>
  <si>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</si>
  <si>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</si>
  <si>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</si>
  <si>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</si>
  <si>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</si>
  <si>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</si>
  <si>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</si>
  <si>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</si>
  <si>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</si>
  <si>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</si>
  <si>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</si>
  <si>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</si>
  <si>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</si>
  <si>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</si>
  <si>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</si>
  <si>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</si>
  <si>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</si>
  <si>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</si>
  <si>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</si>
  <si>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</si>
  <si>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</si>
  <si>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</si>
  <si>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</si>
  <si>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</si>
  <si>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</si>
  <si>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</si>
  <si>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</si>
  <si>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</si>
  <si>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</si>
  <si>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</si>
  <si>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</si>
  <si>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</si>
  <si>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</si>
  <si>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</si>
  <si>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</si>
  <si>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</si>
  <si>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</si>
  <si>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</si>
  <si>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</si>
  <si>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</si>
  <si>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</si>
  <si>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</si>
  <si>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</si>
  <si>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</si>
  <si>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</si>
  <si>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</si>
  <si>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</si>
  <si>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</si>
  <si>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</si>
  <si>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</si>
  <si>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</si>
  <si>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</si>
  <si>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</si>
  <si>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</si>
  <si>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</si>
  <si>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</si>
  <si>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</si>
  <si>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</si>
  <si>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</si>
  <si>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</si>
  <si>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</si>
  <si>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</si>
  <si>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</si>
  <si>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</si>
  <si>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</si>
  <si>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</si>
  <si>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</si>
  <si>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</si>
  <si>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</si>
  <si>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</si>
  <si>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</si>
  <si>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</si>
  <si>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</si>
  <si>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</si>
  <si>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</si>
  <si>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</si>
  <si>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</si>
  <si>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</si>
  <si>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</si>
  <si>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</si>
  <si>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</si>
  <si>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</si>
  <si>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</si>
  <si>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</si>
  <si>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</si>
  <si>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</si>
  <si>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</si>
  <si>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</si>
  <si>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</si>
  <si>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</si>
  <si>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</si>
  <si>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</si>
  <si>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</si>
  <si>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</si>
  <si>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</si>
  <si>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</si>
  <si>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</si>
  <si>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</si>
  <si>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</si>
  <si>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</si>
  <si>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</si>
  <si>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</si>
  <si>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</si>
  <si>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</si>
  <si>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</si>
  <si>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</si>
  <si>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</si>
  <si>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</si>
  <si>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</si>
  <si>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</si>
  <si>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</si>
  <si>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</si>
  <si>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</si>
  <si>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</si>
  <si>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</si>
  <si>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</si>
  <si>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</si>
  <si>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</si>
  <si>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</si>
  <si>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</si>
  <si>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</si>
  <si>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</si>
  <si>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</si>
  <si>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</si>
  <si>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</si>
  <si>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</si>
  <si>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</si>
  <si>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</si>
  <si>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</si>
  <si>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</si>
  <si>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</si>
  <si>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</si>
  <si>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</si>
  <si>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</si>
  <si>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</si>
  <si>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</si>
  <si>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</si>
  <si>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</si>
  <si>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</si>
  <si>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</si>
  <si>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</si>
  <si>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</si>
  <si>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</si>
  <si>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</si>
  <si>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</si>
  <si>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</si>
  <si>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</si>
  <si>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</si>
  <si>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</si>
  <si>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</si>
  <si>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</si>
  <si>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</si>
  <si>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</si>
  <si>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</si>
  <si>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</si>
  <si>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</si>
  <si>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</si>
  <si>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</si>
  <si>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</si>
  <si>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</si>
  <si>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</si>
  <si>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</si>
  <si>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</si>
  <si>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</si>
  <si>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</si>
  <si>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</si>
  <si>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</si>
  <si>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</si>
  <si>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</si>
  <si>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</si>
  <si>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</si>
  <si>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</si>
  <si>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</si>
  <si>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</si>
  <si>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</si>
  <si>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</si>
  <si>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</si>
  <si>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</si>
  <si>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</si>
  <si>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</si>
  <si>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</si>
  <si>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</si>
  <si>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</si>
  <si>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</si>
  <si>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</si>
  <si>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</si>
  <si>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</si>
  <si>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</si>
  <si>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</si>
  <si>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</si>
  <si>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</si>
  <si>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</si>
  <si>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</si>
  <si>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</si>
  <si>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</si>
  <si>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</si>
  <si>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</si>
  <si>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</si>
  <si>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</si>
  <si>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</si>
  <si>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</si>
  <si>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</si>
  <si>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</si>
  <si>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</si>
  <si>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</si>
  <si>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</si>
  <si>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</si>
  <si>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</si>
  <si>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</si>
  <si>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</si>
  <si>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</si>
  <si>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</si>
  <si>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</si>
  <si>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</si>
  <si>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</si>
  <si>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</si>
  <si>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</si>
  <si>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</si>
  <si>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</si>
  <si>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</si>
  <si>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</si>
  <si>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</si>
  <si>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</si>
  <si>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</si>
  <si>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</si>
  <si>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</si>
  <si>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</si>
  <si>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</si>
  <si>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</si>
  <si>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</si>
  <si>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</si>
  <si>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</si>
  <si>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</si>
  <si>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</si>
  <si>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</si>
  <si>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</si>
  <si>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</si>
  <si>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</si>
  <si>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</si>
  <si>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</si>
  <si>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</si>
  <si>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</si>
  <si>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</si>
  <si>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</si>
  <si>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</si>
  <si>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</si>
  <si>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</si>
  <si>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</si>
  <si>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</si>
  <si>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</si>
  <si>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</si>
  <si>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</si>
  <si>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</si>
  <si>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</si>
  <si>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</si>
  <si>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</si>
  <si>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</si>
  <si>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</si>
  <si>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</si>
  <si>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</si>
  <si>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</si>
  <si>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</si>
  <si>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</si>
  <si>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</si>
  <si>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</si>
  <si>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</si>
  <si>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</si>
  <si>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</si>
  <si>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</si>
  <si>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</si>
  <si>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</si>
  <si>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</si>
  <si>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</si>
  <si>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</si>
  <si>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</si>
  <si>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</si>
  <si>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</si>
  <si>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</si>
  <si>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</si>
  <si>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</si>
  <si>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</si>
  <si>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</si>
  <si>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</si>
  <si>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</si>
  <si>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</si>
  <si>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</si>
  <si>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</si>
  <si>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</si>
  <si>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</si>
  <si>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</si>
  <si>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</si>
  <si>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</si>
  <si>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</si>
  <si>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</si>
  <si>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</si>
  <si>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</si>
  <si>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</si>
  <si>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</si>
  <si>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</si>
  <si>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</si>
  <si>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</si>
  <si>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</si>
  <si>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</si>
  <si>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</si>
  <si>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</si>
  <si>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</si>
  <si>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</si>
  <si>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</si>
  <si>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</si>
  <si>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</si>
  <si>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</si>
  <si>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</si>
  <si>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</si>
  <si>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</si>
  <si>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</si>
  <si>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</si>
  <si>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</si>
  <si>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</si>
  <si>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</si>
  <si>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</si>
  <si>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</si>
  <si>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</si>
  <si>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</si>
  <si>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</si>
  <si>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</si>
  <si>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</si>
  <si>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</si>
  <si>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</si>
  <si>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</si>
  <si>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</si>
  <si>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</si>
  <si>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</si>
  <si>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</si>
  <si>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</si>
  <si>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</si>
  <si>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</si>
  <si>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</si>
  <si>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</si>
  <si>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</si>
  <si>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</si>
  <si>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</si>
  <si>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</si>
  <si>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</si>
  <si>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</si>
  <si>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</si>
  <si>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</si>
  <si>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</si>
  <si>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</si>
  <si>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</si>
  <si>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</si>
  <si>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</si>
  <si>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</si>
  <si>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</si>
  <si>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</si>
  <si>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</si>
  <si>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</si>
  <si>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</si>
  <si>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</si>
  <si>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</si>
  <si>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</si>
  <si>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</si>
  <si>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</si>
  <si>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</si>
  <si>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</si>
  <si>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</si>
  <si>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</si>
  <si>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</si>
  <si>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</si>
  <si>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</si>
  <si>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</si>
  <si>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</si>
  <si>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</si>
  <si>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</si>
  <si>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</si>
  <si>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</si>
  <si>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</si>
  <si>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</si>
  <si>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</si>
  <si>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</si>
  <si>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</si>
  <si>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</si>
  <si>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</si>
  <si>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</si>
  <si>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</si>
  <si>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</si>
  <si>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</si>
  <si>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</si>
  <si>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</si>
  <si>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</si>
  <si>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</si>
  <si>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</si>
  <si>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</si>
  <si>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</si>
  <si>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</si>
  <si>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</si>
  <si>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</si>
  <si>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</si>
  <si>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</si>
  <si>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</si>
  <si>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</si>
  <si>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</si>
  <si>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</si>
  <si>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</si>
  <si>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</si>
  <si>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</si>
  <si>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</si>
  <si>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</si>
  <si>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</si>
  <si>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</si>
  <si>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</si>
  <si>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</si>
  <si>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</si>
  <si>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</si>
  <si>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</si>
  <si>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</si>
  <si>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</si>
  <si>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</si>
  <si>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</si>
  <si>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</si>
  <si>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</si>
  <si>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</si>
  <si>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</si>
  <si>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</si>
  <si>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</si>
  <si>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</si>
  <si>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</si>
  <si>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</si>
  <si>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</si>
  <si>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</si>
  <si>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</si>
  <si>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</si>
  <si>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</si>
  <si>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</si>
  <si>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</si>
  <si>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</si>
  <si>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</si>
  <si>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</si>
  <si>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</si>
  <si>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</si>
  <si>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</si>
  <si>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</si>
  <si>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</si>
  <si>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</si>
  <si>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</si>
  <si>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</si>
  <si>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</si>
  <si>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</si>
  <si>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</si>
  <si>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</si>
  <si>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</si>
  <si>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</si>
  <si>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</si>
  <si>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</si>
  <si>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</si>
  <si>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</si>
  <si>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</si>
  <si>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</si>
  <si>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</si>
  <si>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</si>
  <si>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</si>
  <si>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</si>
  <si>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</si>
  <si>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</si>
  <si>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</si>
  <si>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</si>
  <si>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</si>
  <si>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</si>
  <si>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</si>
  <si>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</si>
  <si>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</si>
  <si>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</si>
  <si>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</si>
  <si>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</si>
  <si>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</si>
  <si>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</si>
  <si>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</si>
  <si>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</si>
  <si>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</si>
  <si>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</si>
  <si>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</si>
  <si>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</si>
  <si>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</si>
  <si>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</si>
  <si>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</si>
  <si>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</si>
  <si>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</si>
  <si>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</si>
  <si>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</si>
  <si>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</si>
  <si>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</si>
  <si>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</si>
  <si>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</si>
  <si>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</si>
  <si>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</si>
  <si>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</si>
  <si>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</si>
  <si>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</si>
  <si>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</si>
  <si>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</si>
  <si>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</si>
  <si>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</si>
  <si>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</si>
  <si>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</si>
  <si>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</si>
  <si>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</si>
  <si>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</si>
  <si>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</si>
  <si>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</si>
  <si>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</si>
  <si>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</si>
  <si>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</si>
  <si>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</si>
  <si>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</si>
  <si>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</si>
  <si>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</si>
  <si>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</si>
  <si>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</si>
  <si>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</si>
  <si>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</si>
  <si>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</si>
  <si>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</si>
  <si>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</si>
  <si>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</si>
  <si>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</si>
  <si>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</si>
  <si>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</si>
  <si>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</si>
  <si>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</si>
  <si>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</si>
  <si>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</si>
  <si>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</si>
  <si>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</si>
  <si>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</si>
  <si>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</si>
  <si>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</si>
  <si>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</si>
  <si>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</si>
  <si>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</si>
  <si>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</si>
  <si>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</si>
  <si>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</si>
  <si>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</si>
  <si>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</si>
  <si>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</si>
  <si>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</si>
  <si>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</si>
  <si>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</si>
  <si>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</si>
  <si>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</si>
  <si>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</si>
  <si>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</si>
  <si>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</si>
  <si>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</si>
  <si>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</si>
  <si>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</si>
  <si>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</si>
  <si>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</si>
  <si>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</si>
  <si>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</si>
  <si>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</si>
  <si>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</si>
  <si>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</si>
  <si>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</si>
  <si>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</si>
  <si>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</si>
  <si>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</si>
  <si>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</si>
  <si>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</si>
  <si>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</si>
  <si>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</si>
  <si>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</si>
  <si>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</si>
  <si>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</si>
  <si>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</si>
  <si>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</si>
  <si>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</si>
  <si>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</si>
  <si>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</si>
  <si>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</si>
  <si>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</si>
  <si>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</si>
  <si>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</si>
  <si>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</si>
  <si>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</si>
  <si>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</si>
  <si>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</si>
  <si>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</si>
  <si>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</si>
  <si>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</si>
  <si>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</si>
  <si>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</si>
  <si>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</si>
  <si>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</si>
  <si>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</si>
  <si>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</si>
  <si>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</si>
  <si>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</si>
  <si>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</si>
  <si>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</si>
  <si>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</si>
  <si>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</si>
  <si>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</si>
  <si>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</si>
  <si>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</si>
  <si>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</si>
  <si>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</si>
  <si>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</si>
  <si>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</si>
  <si>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</si>
  <si>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</si>
  <si>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</si>
  <si>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</si>
  <si>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</si>
  <si>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</si>
  <si>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</si>
  <si>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</si>
  <si>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</si>
  <si>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</si>
  <si>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</si>
  <si>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</si>
  <si>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</si>
  <si>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</si>
  <si>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</si>
  <si>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</si>
  <si>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</si>
  <si>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</si>
  <si>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</si>
  <si>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</si>
  <si>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</si>
  <si>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</si>
  <si>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</si>
  <si>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</si>
  <si>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</si>
  <si>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</si>
  <si>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</si>
  <si>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</si>
  <si>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</si>
  <si>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</si>
  <si>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</si>
  <si>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</si>
  <si>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</si>
  <si>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</si>
  <si>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</si>
  <si>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</si>
  <si>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</si>
  <si>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</si>
  <si>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</si>
  <si>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</si>
  <si>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</si>
  <si>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</si>
  <si>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</si>
  <si>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</si>
  <si>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</si>
  <si>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</si>
  <si>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</si>
  <si>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</si>
  <si>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</si>
  <si>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</si>
  <si>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</si>
  <si>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</si>
  <si>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</si>
  <si>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</si>
  <si>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</si>
  <si>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</si>
  <si>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</si>
  <si>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</si>
  <si>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</si>
  <si>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</si>
  <si>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</si>
  <si>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</si>
  <si>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</si>
  <si>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</si>
  <si>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</si>
  <si>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</si>
  <si>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</si>
  <si>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</si>
  <si>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</si>
  <si>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</si>
  <si>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</si>
  <si>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</si>
  <si>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</si>
  <si>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</si>
  <si>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</si>
  <si>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</si>
  <si>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</si>
  <si>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</si>
  <si>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</si>
  <si>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</si>
  <si>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</si>
  <si>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</si>
  <si>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</si>
  <si>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</si>
  <si>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</si>
  <si>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</si>
  <si>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</si>
  <si>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</si>
  <si>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</si>
  <si>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</si>
  <si>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</si>
  <si>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</si>
  <si>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</si>
  <si>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</si>
  <si>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</si>
  <si>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</si>
  <si>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</si>
  <si>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</si>
  <si>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</si>
  <si>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</si>
  <si>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</si>
  <si>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</si>
  <si>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</si>
  <si>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</si>
  <si>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</si>
  <si>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</si>
  <si>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</si>
  <si>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</si>
  <si>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</si>
  <si>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</si>
  <si>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</si>
  <si>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</si>
  <si>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</si>
  <si>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</si>
  <si>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</si>
  <si>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</si>
  <si>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</si>
  <si>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</si>
  <si>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</si>
  <si>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</si>
  <si>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</si>
  <si>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Knowles Corporation, on behalf of itself and all of its affiliates, collectively referred to as “Knowles”</t>
  </si>
  <si>
    <t xml:space="preserve">Precision Devices Division - PD - Highly engineered Capacitors and Microwave to Millimeter Wave components. </t>
  </si>
  <si>
    <t>07-925-8305</t>
  </si>
  <si>
    <t>DUNS</t>
  </si>
  <si>
    <t xml:space="preserve">1) Knowles Corporation: 1151, Maplewood Drive, Itasca IL 60143 USA. 2) Knowles IPC: No. 17 Jalan Batu Maung, Dis3plex Free Commercial Zone, Airfreight Forwarders Warehousing Cargo Complex, Bayan Lepas, 11960 Penang, Malaysia.      
</t>
  </si>
  <si>
    <t>Sean England</t>
  </si>
  <si>
    <t>Sean.England@Knowles.com</t>
  </si>
  <si>
    <t>+44 1603 723368</t>
  </si>
  <si>
    <t>Product Compliance Manager</t>
  </si>
  <si>
    <t>+4401603 723368</t>
  </si>
  <si>
    <t>100%</t>
  </si>
  <si>
    <t>Website, PO T&amp;C's, Supply Agreements,  Supplier Code of Conduct Evaluation requirement</t>
  </si>
  <si>
    <t>https://www.knowles.com/about-knowles/legal/conflict-minerals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</si>
</sst>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0"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2" xfId="0" applyFill="1" applyBorder="1" applyAlignment="1" applyProtection="1">
      <alignment horizontal="left" vertical="center" wrapText="1"/>
      <protection locked="0" hidden="1"/>
    </xf>
    <xf numFmtId="0" fontId="0" fillId="45" borderId="63"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3" xfId="0" applyFill="1" applyBorder="1" applyAlignment="1" applyProtection="1">
      <alignment horizontal="left" vertical="center" wrapText="1"/>
      <protection locked="0"/>
    </xf>
    <xf numFmtId="0" fontId="0" fillId="0" borderId="64" xfId="0" applyBorder="1" applyAlignment="1" applyProtection="1">
      <alignment wrapText="1"/>
      <protection locked="0"/>
    </xf>
    <xf numFmtId="0" fontId="0" fillId="45" borderId="61" xfId="0" applyFill="1"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hidden="1"/>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61"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xf>
    <xf numFmtId="0" fontId="0" fillId="0" borderId="61" xfId="0" applyBorder="1" applyAlignment="1" applyProtection="1">
      <alignment vertical="center" wrapText="1"/>
      <protection locked="0" hidden="1"/>
    </xf>
    <xf numFmtId="0" fontId="0" fillId="0" borderId="69"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0" xfId="0" applyFont="1" applyBorder="1" applyAlignment="1">
      <alignment vertical="top" wrapText="1"/>
    </xf>
    <xf numFmtId="0" fontId="75" fillId="0" borderId="70"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3" xfId="0" applyFont="1" applyFill="1" applyBorder="1" applyAlignment="1">
      <alignment vertical="center" wrapText="1"/>
    </xf>
    <xf numFmtId="0" fontId="14" fillId="45" borderId="62"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1" xfId="521" applyBorder="1"/>
    <xf numFmtId="0" fontId="0" fillId="0" borderId="71"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3"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1"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2"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3"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3"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4" xfId="829" applyBorder="1" applyAlignment="1" applyProtection="1">
      <alignment horizontal="left" vertical="center" wrapText="1"/>
      <protection locked="0" hidden="1"/>
    </xf>
    <xf numFmtId="0" fontId="82" fillId="45" borderId="75" xfId="829" applyFill="1" applyBorder="1" applyAlignment="1" applyProtection="1">
      <alignment horizontal="left" vertical="center" wrapText="1"/>
      <protection locked="0" hidden="1"/>
    </xf>
    <xf numFmtId="0" fontId="82" fillId="0" borderId="74"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4"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6" xfId="521" applyBorder="1" applyAlignment="1" applyProtection="1">
      <alignment horizontal="left" vertical="center" wrapText="1"/>
      <protection locked="0" hidden="1"/>
    </xf>
    <xf numFmtId="0" fontId="82" fillId="0" borderId="76"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77" xfId="829" applyFont="1" applyBorder="1" applyAlignment="1" applyProtection="1">
      <alignment horizontal="center" vertical="center" wrapText="1"/>
      <protection hidden="1"/>
    </xf>
    <xf numFmtId="0" fontId="17" fillId="0" borderId="78" xfId="829" applyFont="1" applyBorder="1" applyAlignment="1" applyProtection="1">
      <alignment horizontal="center" vertical="center" wrapText="1"/>
      <protection hidden="1"/>
    </xf>
    <xf numFmtId="0" fontId="17" fillId="0" borderId="79"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0"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0" fontId="17" fillId="45" borderId="0" xfId="0" applyFont="1" applyFill="1" applyAlignment="1" applyProtection="1">
      <alignment horizontal="center" vertical="center" wrapText="1"/>
      <protection hidden="1"/>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3"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3"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3"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2"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59"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18" fillId="45" borderId="56" xfId="0" applyNumberFormat="1" applyFont="1" applyFill="1" applyBorder="1" applyAlignment="1" applyProtection="1">
      <alignment horizontal="left" vertical="center" wrapText="1"/>
      <protection locked="0" hidden="1"/>
    </xf>
    <xf numFmtId="49" fontId="18" fillId="45" borderId="11" xfId="0" applyNumberFormat="1" applyFont="1" applyFill="1" applyBorder="1" applyAlignment="1" applyProtection="1">
      <alignment horizontal="left" vertical="center" wrapText="1"/>
      <protection locked="0" hidden="1"/>
    </xf>
    <xf numFmtId="49" fontId="18" fillId="45" borderId="33" xfId="0" applyNumberFormat="1" applyFont="1" applyFill="1" applyBorder="1" applyAlignment="1" applyProtection="1">
      <alignment horizontal="left" vertical="center" wrapText="1"/>
      <protection locked="0" hidden="1"/>
    </xf>
    <xf numFmtId="0" fontId="18" fillId="45" borderId="57" xfId="0" applyFont="1" applyFill="1" applyBorder="1" applyAlignment="1" applyProtection="1">
      <alignment horizontal="left" vertical="center" wrapText="1"/>
      <protection locked="0" hidden="1"/>
    </xf>
    <xf numFmtId="0" fontId="18" fillId="45" borderId="26" xfId="0" applyFont="1" applyFill="1" applyBorder="1" applyAlignment="1" applyProtection="1">
      <alignment horizontal="left" vertical="center" wrapText="1"/>
      <protection locked="0" hidden="1"/>
    </xf>
    <xf numFmtId="0" fontId="18" fillId="45" borderId="62" xfId="0" applyFont="1" applyFill="1" applyBorder="1" applyAlignment="1" applyProtection="1">
      <alignment horizontal="left" vertical="center" wrapText="1"/>
      <protection locked="0" hidden="1"/>
    </xf>
    <xf numFmtId="49" fontId="114" fillId="45" borderId="11" xfId="828" applyNumberFormat="1" applyFill="1" applyBorder="1" applyAlignment="1" applyProtection="1">
      <alignment horizontal="left" vertical="center" wrapText="1"/>
      <protection locked="0"/>
    </xf>
    <xf numFmtId="49" fontId="114" fillId="45" borderId="33" xfId="828" applyNumberFormat="1" applyFill="1" applyBorder="1" applyAlignment="1" applyProtection="1">
      <alignment horizontal="left" vertical="center" wrapText="1"/>
      <protection locked="0"/>
    </xf>
  </cellXfs>
  <cellStyles count="831">
    <cellStyle name="20% - Accent1" xfId="687" builtinId="30" customBuiltin="1"/>
    <cellStyle name="20% - Accent1 2" xfId="6"/>
    <cellStyle name="20% - Accent1 2 2" xfId="596"/>
    <cellStyle name="20% - Accent1 2 2 2" xfId="759"/>
    <cellStyle name="20% - Accent1 2 3" xfId="712"/>
    <cellStyle name="20% - Accent1 3" xfId="806"/>
    <cellStyle name="20% - Accent2" xfId="691" builtinId="34" customBuiltin="1"/>
    <cellStyle name="20% - Accent2 2" xfId="7"/>
    <cellStyle name="20% - Accent2 2 2" xfId="597"/>
    <cellStyle name="20% - Accent2 2 2 2" xfId="760"/>
    <cellStyle name="20% - Accent2 2 3" xfId="713"/>
    <cellStyle name="20% - Accent2 3" xfId="809"/>
    <cellStyle name="20% - Accent3" xfId="695" builtinId="38" customBuiltin="1"/>
    <cellStyle name="20% - Accent3 2" xfId="8"/>
    <cellStyle name="20% - Accent3 2 2" xfId="598"/>
    <cellStyle name="20% - Accent3 2 2 2" xfId="761"/>
    <cellStyle name="20% - Accent3 2 3" xfId="714"/>
    <cellStyle name="20% - Accent3 3" xfId="812"/>
    <cellStyle name="20% - Accent4" xfId="699" builtinId="42" customBuiltin="1"/>
    <cellStyle name="20% - Accent4 2" xfId="9"/>
    <cellStyle name="20% - Accent4 2 2" xfId="599"/>
    <cellStyle name="20% - Accent4 2 2 2" xfId="762"/>
    <cellStyle name="20% - Accent4 2 3" xfId="715"/>
    <cellStyle name="20% - Accent4 3" xfId="815"/>
    <cellStyle name="20% - Accent5" xfId="703" builtinId="46" customBuiltin="1"/>
    <cellStyle name="20% - Accent5 2" xfId="10"/>
    <cellStyle name="20% - Accent5 2 2" xfId="600"/>
    <cellStyle name="20% - Accent5 2 2 2" xfId="763"/>
    <cellStyle name="20% - Accent5 2 3" xfId="716"/>
    <cellStyle name="20% - Accent5 3" xfId="818"/>
    <cellStyle name="20% - Accent6" xfId="707" builtinId="50" customBuiltin="1"/>
    <cellStyle name="20% - Accent6 2" xfId="11"/>
    <cellStyle name="20% - Accent6 2 2" xfId="601"/>
    <cellStyle name="20% - Accent6 2 2 2" xfId="764"/>
    <cellStyle name="20% - Accent6 2 3" xfId="717"/>
    <cellStyle name="20% - Accent6 3" xfId="821"/>
    <cellStyle name="40% - Accent1" xfId="688" builtinId="31" customBuiltin="1"/>
    <cellStyle name="40% - Accent1 2" xfId="12"/>
    <cellStyle name="40% - Accent1 2 2" xfId="602"/>
    <cellStyle name="40% - Accent1 2 2 2" xfId="765"/>
    <cellStyle name="40% - Accent1 2 3" xfId="718"/>
    <cellStyle name="40% - Accent1 3" xfId="807"/>
    <cellStyle name="40% - Accent2" xfId="692" builtinId="35" customBuiltin="1"/>
    <cellStyle name="40% - Accent2 2" xfId="13"/>
    <cellStyle name="40% - Accent2 2 2" xfId="603"/>
    <cellStyle name="40% - Accent2 2 2 2" xfId="766"/>
    <cellStyle name="40% - Accent2 2 3" xfId="719"/>
    <cellStyle name="40% - Accent2 3" xfId="810"/>
    <cellStyle name="40% - Accent3" xfId="696" builtinId="39" customBuiltin="1"/>
    <cellStyle name="40% - Accent3 2" xfId="14"/>
    <cellStyle name="40% - Accent3 2 2" xfId="604"/>
    <cellStyle name="40% - Accent3 2 2 2" xfId="767"/>
    <cellStyle name="40% - Accent3 2 3" xfId="720"/>
    <cellStyle name="40% - Accent3 3" xfId="813"/>
    <cellStyle name="40% - Accent4" xfId="700" builtinId="43" customBuiltin="1"/>
    <cellStyle name="40% - Accent4 2" xfId="15"/>
    <cellStyle name="40% - Accent4 2 2" xfId="605"/>
    <cellStyle name="40% - Accent4 2 2 2" xfId="768"/>
    <cellStyle name="40% - Accent4 2 3" xfId="721"/>
    <cellStyle name="40% - Accent4 3" xfId="816"/>
    <cellStyle name="40% - Accent5" xfId="704" builtinId="47" customBuiltin="1"/>
    <cellStyle name="40% - Accent5 2" xfId="16"/>
    <cellStyle name="40% - Accent5 2 2" xfId="606"/>
    <cellStyle name="40% - Accent5 2 2 2" xfId="769"/>
    <cellStyle name="40% - Accent5 2 3" xfId="722"/>
    <cellStyle name="40% - Accent5 3" xfId="819"/>
    <cellStyle name="40% - Accent6" xfId="708" builtinId="51" customBuiltin="1"/>
    <cellStyle name="40% - Accent6 2" xfId="17"/>
    <cellStyle name="40% - Accent6 2 2" xfId="607"/>
    <cellStyle name="40% - Accent6 2 2 2" xfId="770"/>
    <cellStyle name="40% - Accent6 2 3" xfId="723"/>
    <cellStyle name="40% - Accent6 3" xfId="822"/>
    <cellStyle name="60% - Accent1" xfId="689" builtinId="32" customBuiltin="1"/>
    <cellStyle name="60% - Accent1 2" xfId="18"/>
    <cellStyle name="60% - Accent1 2 2" xfId="608"/>
    <cellStyle name="60% - Accent1 3" xfId="808"/>
    <cellStyle name="60% - Accent2" xfId="693" builtinId="36" customBuiltin="1"/>
    <cellStyle name="60% - Accent2 2" xfId="19"/>
    <cellStyle name="60% - Accent2 2 2" xfId="609"/>
    <cellStyle name="60% - Accent2 3" xfId="811"/>
    <cellStyle name="60% - Accent3" xfId="697" builtinId="40" customBuiltin="1"/>
    <cellStyle name="60% - Accent3 2" xfId="20"/>
    <cellStyle name="60% - Accent3 2 2" xfId="610"/>
    <cellStyle name="60% - Accent3 3" xfId="814"/>
    <cellStyle name="60% - Accent4" xfId="701" builtinId="44" customBuiltin="1"/>
    <cellStyle name="60% - Accent4 2" xfId="21"/>
    <cellStyle name="60% - Accent4 2 2" xfId="611"/>
    <cellStyle name="60% - Accent4 3" xfId="817"/>
    <cellStyle name="60% - Accent5" xfId="705" builtinId="48" customBuiltin="1"/>
    <cellStyle name="60% - Accent5 2" xfId="22"/>
    <cellStyle name="60% - Accent5 2 2" xfId="612"/>
    <cellStyle name="60% - Accent5 3" xfId="820"/>
    <cellStyle name="60% - Accent6" xfId="709" builtinId="52" customBuiltin="1"/>
    <cellStyle name="60% - Accent6 2" xfId="23"/>
    <cellStyle name="60% - Accent6 2 2" xfId="613"/>
    <cellStyle name="60% - Accent6 3" xfId="823"/>
    <cellStyle name="Accent1" xfId="686" builtinId="29" customBuiltin="1"/>
    <cellStyle name="Accent1 2" xfId="24"/>
    <cellStyle name="Accent1 2 2" xfId="614"/>
    <cellStyle name="Accent2" xfId="690" builtinId="33" customBuiltin="1"/>
    <cellStyle name="Accent2 2" xfId="25"/>
    <cellStyle name="Accent2 2 2" xfId="615"/>
    <cellStyle name="Accent3" xfId="694" builtinId="37" customBuiltin="1"/>
    <cellStyle name="Accent3 2" xfId="26"/>
    <cellStyle name="Accent3 2 2" xfId="616"/>
    <cellStyle name="Accent4" xfId="698" builtinId="41" customBuiltin="1"/>
    <cellStyle name="Accent4 2" xfId="27"/>
    <cellStyle name="Accent4 2 2" xfId="617"/>
    <cellStyle name="Accent5" xfId="702" builtinId="45" customBuiltin="1"/>
    <cellStyle name="Accent5 2" xfId="28"/>
    <cellStyle name="Accent5 2 2" xfId="618"/>
    <cellStyle name="Accent6" xfId="706" builtinId="49" customBuiltin="1"/>
    <cellStyle name="Accent6 2" xfId="29"/>
    <cellStyle name="Accent6 2 2" xfId="619"/>
    <cellStyle name="Bad" xfId="676" builtinId="27" customBuiltin="1"/>
    <cellStyle name="Bad 2" xfId="30"/>
    <cellStyle name="Bad 2 2" xfId="620"/>
    <cellStyle name="Bad 3" xfId="31"/>
    <cellStyle name="Bad 3 2" xfId="621"/>
    <cellStyle name="Calculation" xfId="680" builtinId="22" customBuiltin="1"/>
    <cellStyle name="Calculation 2" xfId="32"/>
    <cellStyle name="Calculation 2 2" xfId="622"/>
    <cellStyle name="Check Cell" xfId="682" builtinId="23" customBuiltin="1"/>
    <cellStyle name="Check Cell 2" xfId="33"/>
    <cellStyle name="Check Cell 2 2" xfId="623"/>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xfId="684" builtinId="53" customBuiltin="1"/>
    <cellStyle name="Explanatory Text 2" xfId="486"/>
    <cellStyle name="Good" xfId="675" builtinId="26" customBuiltin="1"/>
    <cellStyle name="Good 2" xfId="487"/>
    <cellStyle name="Good 2 2" xfId="624"/>
    <cellStyle name="Heading 1" xfId="671" builtinId="16" customBuiltin="1"/>
    <cellStyle name="Heading 1 2" xfId="488"/>
    <cellStyle name="Heading 2" xfId="672" builtinId="17" customBuiltin="1"/>
    <cellStyle name="Heading 2 2" xfId="489"/>
    <cellStyle name="Heading 2 2 2" xfId="625"/>
    <cellStyle name="Heading 3" xfId="673" builtinId="18" customBuiltin="1"/>
    <cellStyle name="Heading 3 2" xfId="490"/>
    <cellStyle name="Heading 4" xfId="674" builtinId="19" customBuiltin="1"/>
    <cellStyle name="Heading 4 2" xfId="491"/>
    <cellStyle name="Hyperlink" xfId="828"/>
    <cellStyle name="Hyperlink 2" xfId="492"/>
    <cellStyle name="Hyperlink 2 2" xfId="627"/>
    <cellStyle name="Hyperlink 2 3" xfId="830"/>
    <cellStyle name="Hyperlink 3" xfId="493"/>
    <cellStyle name="Hyperlink 4" xfId="494"/>
    <cellStyle name="Hyperlink 4 2" xfId="628"/>
    <cellStyle name="Hyperlink 5" xfId="495"/>
    <cellStyle name="Hyperlink 5 2" xfId="496"/>
    <cellStyle name="Hyperlink 5 3" xfId="629"/>
    <cellStyle name="Hyperlink 6" xfId="497"/>
    <cellStyle name="Hyperlink 6 2" xfId="630"/>
    <cellStyle name="Hyperlink 7" xfId="498"/>
    <cellStyle name="Hyperlink 7 2" xfId="631"/>
    <cellStyle name="Hyperlink 8" xfId="626"/>
    <cellStyle name="Input" xfId="678" builtinId="20" customBuiltin="1"/>
    <cellStyle name="Input 2" xfId="499"/>
    <cellStyle name="Input 2 2" xfId="632"/>
    <cellStyle name="Linked Cell" xfId="681" builtinId="24" customBuiltin="1"/>
    <cellStyle name="Linked Cell 2" xfId="500"/>
    <cellStyle name="Neutral" xfId="677" builtinId="28" customBuiltin="1"/>
    <cellStyle name="Neutral 2" xfId="501"/>
    <cellStyle name="Neutral 2 2" xfId="633"/>
    <cellStyle name="Normal" xfId="0" builtinId="0"/>
    <cellStyle name="Normal 10" xfId="502"/>
    <cellStyle name="Normal 100" xfId="503"/>
    <cellStyle name="Normal 118" xfId="504"/>
    <cellStyle name="Normal 12" xfId="505"/>
    <cellStyle name="Normal 13" xfId="506"/>
    <cellStyle name="Normal 13 2" xfId="507"/>
    <cellStyle name="Normal 13 2 2" xfId="508"/>
    <cellStyle name="Normal 13 2 2 2" xfId="509"/>
    <cellStyle name="Normal 13 2 2 2 2" xfId="510"/>
    <cellStyle name="Normal 13 2 2 2 2 2" xfId="638"/>
    <cellStyle name="Normal 13 2 2 2 2 2 2" xfId="775"/>
    <cellStyle name="Normal 13 2 2 2 2 3" xfId="728"/>
    <cellStyle name="Normal 13 2 2 2 3" xfId="511"/>
    <cellStyle name="Normal 13 2 2 2 3 2" xfId="639"/>
    <cellStyle name="Normal 13 2 2 2 3 2 2" xfId="776"/>
    <cellStyle name="Normal 13 2 2 2 3 3" xfId="729"/>
    <cellStyle name="Normal 13 2 2 2 4" xfId="637"/>
    <cellStyle name="Normal 13 2 2 2 4 2" xfId="774"/>
    <cellStyle name="Normal 13 2 2 2 5" xfId="727"/>
    <cellStyle name="Normal 13 2 2 3" xfId="636"/>
    <cellStyle name="Normal 13 2 2 3 2" xfId="773"/>
    <cellStyle name="Normal 13 2 2 4" xfId="726"/>
    <cellStyle name="Normal 13 2 3" xfId="512"/>
    <cellStyle name="Normal 13 2 3 2" xfId="640"/>
    <cellStyle name="Normal 13 2 3 2 2" xfId="777"/>
    <cellStyle name="Normal 13 2 3 3" xfId="730"/>
    <cellStyle name="Normal 13 2 4" xfId="635"/>
    <cellStyle name="Normal 13 2 4 2" xfId="772"/>
    <cellStyle name="Normal 13 2 5" xfId="725"/>
    <cellStyle name="Normal 13 3" xfId="513"/>
    <cellStyle name="Normal 13 3 2" xfId="514"/>
    <cellStyle name="Normal 13 3 2 2" xfId="642"/>
    <cellStyle name="Normal 13 3 2 2 2" xfId="779"/>
    <cellStyle name="Normal 13 3 2 3" xfId="732"/>
    <cellStyle name="Normal 13 3 3" xfId="641"/>
    <cellStyle name="Normal 13 3 3 2" xfId="778"/>
    <cellStyle name="Normal 13 3 4" xfId="731"/>
    <cellStyle name="Normal 13 4" xfId="515"/>
    <cellStyle name="Normal 13 4 2" xfId="643"/>
    <cellStyle name="Normal 13 4 2 2" xfId="780"/>
    <cellStyle name="Normal 13 4 3" xfId="733"/>
    <cellStyle name="Normal 13 5" xfId="634"/>
    <cellStyle name="Normal 13 5 2" xfId="771"/>
    <cellStyle name="Normal 13 6" xfId="516"/>
    <cellStyle name="Normal 13 6 2" xfId="644"/>
    <cellStyle name="Normal 13 6 2 2" xfId="781"/>
    <cellStyle name="Normal 13 6 3" xfId="734"/>
    <cellStyle name="Normal 13 7" xfId="724"/>
    <cellStyle name="Normal 13 8" xfId="827"/>
    <cellStyle name="Normal 13 9" xfId="826"/>
    <cellStyle name="Normal 15" xfId="517"/>
    <cellStyle name="Normal 16" xfId="518"/>
    <cellStyle name="Normal 17" xfId="519"/>
    <cellStyle name="Normal 19" xfId="520"/>
    <cellStyle name="Normal 2" xfId="521"/>
    <cellStyle name="Normal 2 2" xfId="522"/>
    <cellStyle name="Normal 2 2 2" xfId="523"/>
    <cellStyle name="Normal 2 2 2 2" xfId="645"/>
    <cellStyle name="Normal 2 2 2 2 2" xfId="782"/>
    <cellStyle name="Normal 2 2 2 3" xfId="735"/>
    <cellStyle name="Normal 2 2 3" xfId="524"/>
    <cellStyle name="Normal 2 2 3 2" xfId="646"/>
    <cellStyle name="Normal 2 2 3 2 2" xfId="783"/>
    <cellStyle name="Normal 2 2 3 3" xfId="736"/>
    <cellStyle name="Normal 2 3" xfId="525"/>
    <cellStyle name="Normal 2 3 2" xfId="526"/>
    <cellStyle name="Normal 2 3 2 2" xfId="647"/>
    <cellStyle name="Normal 2 3 2 2 2" xfId="784"/>
    <cellStyle name="Normal 2 3 2 3" xfId="737"/>
    <cellStyle name="Normal 2 4" xfId="527"/>
    <cellStyle name="Normal 2 4 2" xfId="528"/>
    <cellStyle name="Normal 2 4 2 2" xfId="648"/>
    <cellStyle name="Normal 2 4 2 2 2" xfId="785"/>
    <cellStyle name="Normal 2 4 2 3" xfId="738"/>
    <cellStyle name="Normal 2 5" xfId="529"/>
    <cellStyle name="Normal 2 6" xfId="829"/>
    <cellStyle name="Normal 23" xfId="530"/>
    <cellStyle name="Normal 3" xfId="531"/>
    <cellStyle name="Normal 3 2" xfId="532"/>
    <cellStyle name="Normal 3 2 11" xfId="533"/>
    <cellStyle name="Normal 3 2 2" xfId="649"/>
    <cellStyle name="Normal 3 2 2 2" xfId="786"/>
    <cellStyle name="Normal 3 2 3" xfId="739"/>
    <cellStyle name="Normal 3 3" xfId="534"/>
    <cellStyle name="Normal 3 4" xfId="535"/>
    <cellStyle name="Normal 3 4 2" xfId="650"/>
    <cellStyle name="Normal 3 4 2 2" xfId="787"/>
    <cellStyle name="Normal 3 4 3" xfId="740"/>
    <cellStyle name="Normal 3 8" xfId="536"/>
    <cellStyle name="Normal 3 8 2" xfId="537"/>
    <cellStyle name="Normal 3 8 2 2" xfId="538"/>
    <cellStyle name="Normal 3 8 2 2 2" xfId="653"/>
    <cellStyle name="Normal 3 8 2 2 2 2" xfId="790"/>
    <cellStyle name="Normal 3 8 2 2 3" xfId="743"/>
    <cellStyle name="Normal 3 8 2 3" xfId="652"/>
    <cellStyle name="Normal 3 8 2 3 2" xfId="789"/>
    <cellStyle name="Normal 3 8 2 4" xfId="742"/>
    <cellStyle name="Normal 3 8 3" xfId="539"/>
    <cellStyle name="Normal 3 8 3 2" xfId="654"/>
    <cellStyle name="Normal 3 8 3 2 2" xfId="791"/>
    <cellStyle name="Normal 3 8 3 3" xfId="744"/>
    <cellStyle name="Normal 3 8 4" xfId="651"/>
    <cellStyle name="Normal 3 8 4 2" xfId="788"/>
    <cellStyle name="Normal 3 8 5" xfId="741"/>
    <cellStyle name="Normal 4" xfId="540"/>
    <cellStyle name="Normal 4 2" xfId="541"/>
    <cellStyle name="Normal 4 2 2" xfId="655"/>
    <cellStyle name="Normal 4 2 2 2" xfId="792"/>
    <cellStyle name="Normal 4 2 3" xfId="745"/>
    <cellStyle name="Normal 4 3" xfId="542"/>
    <cellStyle name="Normal 4 4" xfId="543"/>
    <cellStyle name="Normal 4 4 2" xfId="656"/>
    <cellStyle name="Normal 4 4 2 2" xfId="793"/>
    <cellStyle name="Normal 4 4 3" xfId="746"/>
    <cellStyle name="Normal 416" xfId="544"/>
    <cellStyle name="Normal 417" xfId="545"/>
    <cellStyle name="Normal 428" xfId="546"/>
    <cellStyle name="Normal 429" xfId="547"/>
    <cellStyle name="Normal 486" xfId="548"/>
    <cellStyle name="Normal 487" xfId="549"/>
    <cellStyle name="Normal 489" xfId="550"/>
    <cellStyle name="Normal 490" xfId="551"/>
    <cellStyle name="Normal 5" xfId="552"/>
    <cellStyle name="Normal 5 2" xfId="553"/>
    <cellStyle name="Normal 5 3" xfId="554"/>
    <cellStyle name="Normal 5 3 2" xfId="657"/>
    <cellStyle name="Normal 5 3 2 2" xfId="794"/>
    <cellStyle name="Normal 5 3 3" xfId="747"/>
    <cellStyle name="Normal 506" xfId="555"/>
    <cellStyle name="Normal 516" xfId="556"/>
    <cellStyle name="Normal 517" xfId="557"/>
    <cellStyle name="Normal 53" xfId="558"/>
    <cellStyle name="Normal 54" xfId="559"/>
    <cellStyle name="Normal 542" xfId="560"/>
    <cellStyle name="Normal 543" xfId="561"/>
    <cellStyle name="Normal 544" xfId="562"/>
    <cellStyle name="Normal 547" xfId="563"/>
    <cellStyle name="Normal 548" xfId="564"/>
    <cellStyle name="Normal 550" xfId="565"/>
    <cellStyle name="Normal 571" xfId="566"/>
    <cellStyle name="Normal 572" xfId="567"/>
    <cellStyle name="Normal 6" xfId="568"/>
    <cellStyle name="Normal 6 2" xfId="569"/>
    <cellStyle name="Normal 6 2 2" xfId="659"/>
    <cellStyle name="Normal 6 2 2 2" xfId="796"/>
    <cellStyle name="Normal 6 2 3" xfId="749"/>
    <cellStyle name="Normal 6 3" xfId="570"/>
    <cellStyle name="Normal 6 4" xfId="658"/>
    <cellStyle name="Normal 6 4 2" xfId="795"/>
    <cellStyle name="Normal 6 5" xfId="748"/>
    <cellStyle name="Normal 7" xfId="571"/>
    <cellStyle name="Normal 7 2" xfId="572"/>
    <cellStyle name="Normal 8" xfId="573"/>
    <cellStyle name="Normal 9" xfId="710"/>
    <cellStyle name="Normal 9 2" xfId="824"/>
    <cellStyle name="Normal_Sheet1" xfId="574"/>
    <cellStyle name="Note 2" xfId="575"/>
    <cellStyle name="Note 2 2" xfId="660"/>
    <cellStyle name="Note 2 2 2" xfId="797"/>
    <cellStyle name="Note 2 3" xfId="750"/>
    <cellStyle name="Note 3" xfId="711"/>
    <cellStyle name="Note 3 2" xfId="825"/>
    <cellStyle name="Output" xfId="679" builtinId="21" customBuiltin="1"/>
    <cellStyle name="Output 2" xfId="576"/>
    <cellStyle name="Output 2 2" xfId="661"/>
    <cellStyle name="Percent" xfId="1"/>
    <cellStyle name="Percent 2" xfId="577"/>
    <cellStyle name="Standard 3" xfId="578"/>
    <cellStyle name="Standard 4" xfId="579"/>
    <cellStyle name="Standard 4 2" xfId="580"/>
    <cellStyle name="Standard 4 2 2" xfId="581"/>
    <cellStyle name="Standard 4 2 2 2" xfId="582"/>
    <cellStyle name="Standard 4 2 2 2 2" xfId="665"/>
    <cellStyle name="Standard 4 2 2 2 2 2" xfId="801"/>
    <cellStyle name="Standard 4 2 2 2 3" xfId="754"/>
    <cellStyle name="Standard 4 2 2 3" xfId="664"/>
    <cellStyle name="Standard 4 2 2 3 2" xfId="800"/>
    <cellStyle name="Standard 4 2 2 4" xfId="753"/>
    <cellStyle name="Standard 4 2 3" xfId="583"/>
    <cellStyle name="Standard 4 2 3 2" xfId="666"/>
    <cellStyle name="Standard 4 2 3 2 2" xfId="802"/>
    <cellStyle name="Standard 4 2 3 3" xfId="755"/>
    <cellStyle name="Standard 4 2 4" xfId="663"/>
    <cellStyle name="Standard 4 2 4 2" xfId="799"/>
    <cellStyle name="Standard 4 2 5" xfId="752"/>
    <cellStyle name="Standard 4 3" xfId="584"/>
    <cellStyle name="Standard 4 3 2" xfId="585"/>
    <cellStyle name="Standard 4 3 2 2" xfId="668"/>
    <cellStyle name="Standard 4 3 2 2 2" xfId="804"/>
    <cellStyle name="Standard 4 3 2 3" xfId="757"/>
    <cellStyle name="Standard 4 3 3" xfId="667"/>
    <cellStyle name="Standard 4 3 3 2" xfId="803"/>
    <cellStyle name="Standard 4 3 4" xfId="756"/>
    <cellStyle name="Standard 4 4" xfId="586"/>
    <cellStyle name="Standard 4 4 2" xfId="669"/>
    <cellStyle name="Standard 4 4 2 2" xfId="805"/>
    <cellStyle name="Standard 4 4 3" xfId="758"/>
    <cellStyle name="Standard 4 5" xfId="662"/>
    <cellStyle name="Standard 4 5 2" xfId="798"/>
    <cellStyle name="Standard 4 6" xfId="751"/>
    <cellStyle name="Standard 6" xfId="587"/>
    <cellStyle name="Title" xfId="670" builtinId="15" customBuiltin="1"/>
    <cellStyle name="Title 2" xfId="588"/>
    <cellStyle name="Total" xfId="685" builtinId="25" customBuiltin="1"/>
    <cellStyle name="Total 2" xfId="589"/>
    <cellStyle name="Warning Text" xfId="683" builtinId="11" customBuiltin="1"/>
    <cellStyle name="Warning Text 2" xfId="590"/>
    <cellStyle name="표준 2" xfId="591"/>
    <cellStyle name="一般 7" xfId="592"/>
    <cellStyle name="標準 2" xfId="593"/>
    <cellStyle name="標準 2 2" xfId="594"/>
    <cellStyle name="標準 2 3" xfId="595"/>
  </cellStyles>
  <dxfs count="35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knowles.com/about-knowles/legal/conflict-minerals" TargetMode="External"/><Relationship Id="rId2" Type="http://schemas.openxmlformats.org/officeDocument/2006/relationships/hyperlink" Target="mailto:Sean.England@Knowles.com" TargetMode="External"/><Relationship Id="rId1" Type="http://schemas.openxmlformats.org/officeDocument/2006/relationships/hyperlink" Target="mailto:Sean.England@Knowles.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91"/>
  <sheetViews>
    <sheetView showGridLines="0"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35">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7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90">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89"/>
  <sheetViews>
    <sheetView showGridLines="0" showZeros="0" tabSelected="1" zoomScaleNormal="100" workbookViewId="0">
      <selection activeCell="G137" sqref="G137:J137"/>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5"/>
      <c r="B1" s="436"/>
      <c r="C1" s="436"/>
      <c r="D1" s="436"/>
      <c r="E1" s="436"/>
      <c r="F1" s="436"/>
      <c r="G1" s="436"/>
      <c r="H1" s="436"/>
      <c r="I1" s="436"/>
      <c r="J1" s="436"/>
      <c r="K1" s="437"/>
      <c r="L1" s="102"/>
      <c r="P1" s="2"/>
      <c r="Q1" s="2"/>
      <c r="R1" s="2"/>
      <c r="S1" s="2"/>
      <c r="T1" s="2"/>
      <c r="U1" s="2"/>
      <c r="V1" s="2"/>
      <c r="W1" s="2"/>
      <c r="X1" s="2"/>
      <c r="Y1" s="2"/>
      <c r="Z1" s="2"/>
      <c r="AA1" s="2"/>
      <c r="AB1" s="2"/>
      <c r="AC1" s="2"/>
      <c r="AD1" s="2"/>
      <c r="AE1" s="2"/>
      <c r="AF1" s="2"/>
      <c r="AG1" s="2"/>
      <c r="AH1" s="2"/>
    </row>
    <row r="2" spans="1:34" ht="81.75" customHeight="1">
      <c r="A2" s="27"/>
      <c r="B2" s="283"/>
      <c r="C2" s="28"/>
      <c r="D2" s="438" t="str">
        <f ca="1">OFFSET(L!$C$1,MATCH("Declaration"&amp;ADDRESS(ROW(),COLUMN(),4),L!$A:$A,0)-1,SL,,)</f>
        <v>Extended Mineral Reporting Template (EMRT)</v>
      </c>
      <c r="E2" s="439"/>
      <c r="F2" s="439"/>
      <c r="G2" s="439"/>
      <c r="H2" s="439"/>
      <c r="I2" s="439"/>
      <c r="J2" s="440"/>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75">
      <c r="A4" s="27"/>
      <c r="B4" s="441" t="str">
        <f ca="1">OFFSET(L!$C$1,MATCH("Declaration"&amp;ADDRESS(ROW(),COLUMN(),4),L!$A:$A,0)-1,SL,,)</f>
        <v>The purpose of this document is to collect sourcing information on below minerals.</v>
      </c>
      <c r="C4" s="441"/>
      <c r="D4" s="441"/>
      <c r="E4" s="441"/>
      <c r="F4" s="441"/>
      <c r="G4" s="441"/>
      <c r="H4" s="441"/>
      <c r="I4" s="442" t="str">
        <f ca="1">OFFSET(L!$C$1,MATCH("Declaration"&amp;ADDRESS(ROW(),COLUMN(),4),L!$A:$A,0)-1,SL,,)</f>
        <v>Link to Terms &amp; Conditions</v>
      </c>
      <c r="J4" s="442"/>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1" t="str">
        <f ca="1">OFFSET(L!$C$1,MATCH("Declaration"&amp;ADDRESS(ROW(),COLUMN(),4),L!$A:$A,0)-1,SL,,)</f>
        <v>Mandatory fields are noted with an asterisk (*).  Consult the instructions tab for guidance on how to answer each question.</v>
      </c>
      <c r="C6" s="441"/>
      <c r="D6" s="441"/>
      <c r="E6" s="441"/>
      <c r="F6" s="441"/>
      <c r="G6" s="441"/>
      <c r="H6" s="441"/>
      <c r="I6" s="441"/>
      <c r="J6" s="441"/>
      <c r="K6" s="29"/>
      <c r="L6" s="104" t="s">
        <v>18</v>
      </c>
      <c r="P6" s="2"/>
      <c r="Q6" s="2"/>
      <c r="R6" s="2"/>
      <c r="S6" s="2"/>
      <c r="T6" s="2"/>
      <c r="U6" s="2"/>
      <c r="V6" s="2"/>
      <c r="W6" s="2"/>
      <c r="X6" s="2"/>
      <c r="Y6" s="2"/>
      <c r="Z6" s="2"/>
      <c r="AA6" s="2"/>
      <c r="AB6" s="2"/>
      <c r="AC6" s="2"/>
      <c r="AD6" s="2"/>
      <c r="AE6" s="2"/>
      <c r="AF6" s="2"/>
      <c r="AG6" s="2"/>
      <c r="AH6" s="2"/>
    </row>
    <row r="7" spans="1:34" ht="15.75">
      <c r="A7" s="27"/>
      <c r="B7" s="443" t="str">
        <f ca="1">OFFSET(L!$C$1,MATCH("Declaration"&amp;ADDRESS(ROW(),COLUMN(),4),L!$A:$A,0)-1,SL,,)</f>
        <v>Company Information</v>
      </c>
      <c r="C7" s="443"/>
      <c r="D7" s="443"/>
      <c r="E7" s="443"/>
      <c r="F7" s="443"/>
      <c r="G7" s="443"/>
      <c r="H7" s="443"/>
      <c r="I7" s="443"/>
      <c r="J7" s="443"/>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76" t="s">
        <v>20051</v>
      </c>
      <c r="E8" s="477"/>
      <c r="F8" s="477"/>
      <c r="G8" s="477"/>
      <c r="H8" s="477"/>
      <c r="I8" s="477"/>
      <c r="J8" s="478"/>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44" t="str">
        <f ca="1">OFFSET(L!$C$1,MATCH("Declaration"&amp;ADDRESS(ROW(),COLUMN(),4)&amp;LEFT($D$9,1),L!$A:$A,0)-1,SL,,)</f>
        <v>Description of Scope:</v>
      </c>
      <c r="C10" s="112"/>
      <c r="D10" s="479" t="s">
        <v>20052</v>
      </c>
      <c r="E10" s="480"/>
      <c r="F10" s="480"/>
      <c r="G10" s="480"/>
      <c r="H10" s="480"/>
      <c r="I10" s="480"/>
      <c r="J10" s="481"/>
      <c r="K10" s="29"/>
      <c r="L10" s="104"/>
      <c r="Q10" s="2"/>
      <c r="R10" s="2"/>
      <c r="S10" s="2"/>
      <c r="T10" s="2"/>
      <c r="U10" s="2"/>
      <c r="V10" s="2"/>
      <c r="W10" s="2"/>
      <c r="X10" s="2"/>
      <c r="Y10" s="2"/>
      <c r="Z10" s="2"/>
      <c r="AA10" s="2"/>
      <c r="AB10" s="2"/>
      <c r="AC10" s="2"/>
      <c r="AD10" s="2"/>
      <c r="AE10" s="2"/>
      <c r="AF10" s="2"/>
      <c r="AG10" s="2"/>
      <c r="AH10" s="2"/>
    </row>
    <row r="11" spans="1:34" ht="15.75">
      <c r="A11" s="31"/>
      <c r="B11" s="445"/>
      <c r="C11" s="112"/>
      <c r="D11" s="446" t="str">
        <f ca="1">IF(D9=Q9,OFFSET(L!$C$1,MATCH("Declaration"&amp;ADDRESS(ROW(),COLUMN(),4),L!$A:$A,0)-1,SL,,),"")</f>
        <v/>
      </c>
      <c r="E11" s="447"/>
      <c r="F11" s="447"/>
      <c r="G11" s="447"/>
      <c r="H11" s="447"/>
      <c r="I11" s="447"/>
      <c r="J11" s="448"/>
      <c r="K11" s="29"/>
      <c r="L11" s="104"/>
      <c r="Q11" s="2"/>
      <c r="R11" s="2"/>
      <c r="S11" s="2"/>
      <c r="T11" s="2"/>
      <c r="U11" s="2"/>
      <c r="V11" s="2"/>
      <c r="W11" s="2"/>
      <c r="X11" s="2"/>
      <c r="Y11" s="2"/>
      <c r="Z11" s="2"/>
      <c r="AA11" s="368" t="s">
        <v>19145</v>
      </c>
      <c r="AB11" s="2"/>
      <c r="AC11" s="2"/>
      <c r="AD11" s="2"/>
      <c r="AE11" s="2"/>
      <c r="AF11" s="2"/>
      <c r="AG11" s="2"/>
      <c r="AH11" s="2"/>
    </row>
    <row r="12" spans="1:34" ht="15.75">
      <c r="A12" s="31"/>
      <c r="B12" s="449" t="str">
        <f ca="1">OFFSET(L!$C$1,MATCH("Declaration"&amp;ADDRESS(ROW(),COLUMN(),4),L!$A:$A,0)-1,SL,,)</f>
        <v>Select Minerals/Metals in Scope (*):</v>
      </c>
      <c r="C12" s="112"/>
      <c r="D12" s="372" t="s">
        <v>40</v>
      </c>
      <c r="E12" s="451" t="s">
        <v>19147</v>
      </c>
      <c r="F12" s="452"/>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50" t="e">
        <f ca="1">OFFSET(L!$C$1,MATCH("Declaration"&amp;ADDRESS(ROW(),COLUMN(),4),L!$A:$A,0)-1,SL,,)</f>
        <v>#N/A</v>
      </c>
      <c r="C13" s="112"/>
      <c r="D13" s="372" t="s">
        <v>19149</v>
      </c>
      <c r="E13" s="451" t="s">
        <v>41</v>
      </c>
      <c r="F13" s="452"/>
      <c r="G13" s="372" t="s">
        <v>19151</v>
      </c>
      <c r="H13" s="298"/>
      <c r="I13" s="298"/>
      <c r="J13" s="298"/>
      <c r="K13" s="29"/>
      <c r="L13" s="104"/>
      <c r="P13" s="295" t="str">
        <f>IF(ISBLANK(E12),"",IF(E12="(Delete Copper)",IF(ISBLANK(E14),"",E14),E12))</f>
        <v/>
      </c>
      <c r="Q13" s="296" t="str">
        <f>IF(P13="",P13,IF(P12="",P12,IF(P12&gt;P13,P12,P13)))</f>
        <v/>
      </c>
      <c r="R13" s="296" t="str">
        <f t="shared" ref="R13:Z13" si="8">IF(Q14="",Q13,IF(Q13="",Q14,IF(Q13&gt;Q14,Q14,Q13)))</f>
        <v/>
      </c>
      <c r="S13" s="296" t="str">
        <f t="shared" ref="S13" si="9">IF(R13="",R13,IF(R12="",R12,IF(R12&gt;R13,R12,R13)))</f>
        <v/>
      </c>
      <c r="T13" s="296" t="str">
        <f t="shared" si="8"/>
        <v/>
      </c>
      <c r="U13" s="296" t="str">
        <f t="shared" ref="U13" si="10">IF(T13="",T13,IF(T12="",T12,IF(T12&gt;T13,T12,T13)))</f>
        <v/>
      </c>
      <c r="V13" s="296" t="str">
        <f t="shared" si="8"/>
        <v>Mica</v>
      </c>
      <c r="W13" s="296" t="str">
        <f t="shared" ref="W13" si="11">IF(V13="",V13,IF(V12="",V12,IF(V12&gt;V13,V12,V13)))</f>
        <v>Mica</v>
      </c>
      <c r="X13" s="296" t="str">
        <f t="shared" si="8"/>
        <v>Mica</v>
      </c>
      <c r="Y13" s="296" t="str">
        <f t="shared" ref="Y13" si="12">IF(X13="",X13,IF(X12="",X12,IF(X12&gt;X13,X12,X13)))</f>
        <v>Mica</v>
      </c>
      <c r="Z13" s="296" t="str">
        <f t="shared" si="8"/>
        <v>Mica</v>
      </c>
      <c r="AA13" s="296" t="str" cm="1">
        <f t="array" ref="AA13">_xlfn.IFNA(INDEX($Z$12:$Z$21,MATCH(0,COUNTIF($AA$12:$AA12,$Z$12:$Z$21),0)),"")</f>
        <v>Mica</v>
      </c>
      <c r="AB13" s="2"/>
      <c r="AC13" s="2"/>
      <c r="AD13" s="2"/>
      <c r="AE13" s="2"/>
      <c r="AF13" s="2"/>
      <c r="AG13" s="2"/>
    </row>
    <row r="14" spans="1:34" ht="15.75" hidden="1">
      <c r="A14" s="31"/>
      <c r="B14" s="453"/>
      <c r="C14" s="112"/>
      <c r="D14" s="298"/>
      <c r="E14" s="455"/>
      <c r="F14" s="456"/>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Mica</v>
      </c>
      <c r="V14" s="296" t="str">
        <f t="shared" si="14"/>
        <v/>
      </c>
      <c r="W14" s="296" t="str">
        <f t="shared" si="13"/>
        <v/>
      </c>
      <c r="X14" s="296" t="str">
        <f t="shared" si="14"/>
        <v/>
      </c>
      <c r="Y14" s="296" t="str">
        <f t="shared" si="13"/>
        <v/>
      </c>
      <c r="Z14" s="296" t="str">
        <f t="shared" si="14"/>
        <v/>
      </c>
      <c r="AA14" s="296" t="str" cm="1">
        <f t="array" ref="AA14">_xlfn.IFNA(INDEX($Z$12:$Z$21,MATCH(0,COUNTIF($AA$12:$AA13,$Z$12:$Z$21),0)),"")</f>
        <v/>
      </c>
      <c r="AB14" s="2"/>
      <c r="AC14" s="2"/>
      <c r="AD14" s="2"/>
      <c r="AE14" s="2"/>
      <c r="AF14" s="2"/>
      <c r="AG14" s="2"/>
    </row>
    <row r="15" spans="1:34" ht="15.75" hidden="1">
      <c r="A15" s="31"/>
      <c r="B15" s="454"/>
      <c r="C15" s="112"/>
      <c r="D15" s="298"/>
      <c r="E15" s="455"/>
      <c r="F15" s="456"/>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Mica</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5.75">
      <c r="A16" s="31"/>
      <c r="B16" s="33" t="str">
        <f ca="1">OFFSET(L!$C$1,MATCH("Declaration"&amp;ADDRESS(ROW(),COLUMN(),4),L!$A:$A,0)-1,SL,,)</f>
        <v>Company Unique ID:</v>
      </c>
      <c r="C16" s="67"/>
      <c r="D16" s="476" t="s">
        <v>20053</v>
      </c>
      <c r="E16" s="477"/>
      <c r="F16" s="477"/>
      <c r="G16" s="477"/>
      <c r="H16" s="477"/>
      <c r="I16" s="477"/>
      <c r="J16" s="478"/>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Mica</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75">
      <c r="A17" s="31"/>
      <c r="B17" s="33" t="str">
        <f ca="1">OFFSET(L!$C$1,MATCH("Declaration"&amp;ADDRESS(ROW(),COLUMN(),4),L!$A:$A,0)-1,SL,,)</f>
        <v>Company Unique ID Authority:</v>
      </c>
      <c r="C17" s="67"/>
      <c r="D17" s="424" t="s">
        <v>20054</v>
      </c>
      <c r="E17" s="425"/>
      <c r="F17" s="425"/>
      <c r="G17" s="425"/>
      <c r="H17" s="425"/>
      <c r="I17" s="425"/>
      <c r="J17" s="426"/>
      <c r="K17" s="29"/>
      <c r="L17" s="104"/>
      <c r="P17" s="295" t="str">
        <f>IF(ISBLANK(D13),"",IF(D13="(Delete Lithium)",IF(ISBLANK(D15),"",D15),D13))</f>
        <v/>
      </c>
      <c r="Q17" s="296" t="str">
        <f t="shared" ref="Q17:Y17" si="19">IF(P17="",P17,IF(P16="",P16,IF(P16&gt;P17,P16,P17)))</f>
        <v/>
      </c>
      <c r="R17" s="296" t="str">
        <f t="shared" ref="R17:Z17" si="20">IF(Q18="",Q17,IF(Q17="",Q18,IF(Q17&gt;Q18,Q18,Q17)))</f>
        <v>Mica</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75">
      <c r="A18" s="31"/>
      <c r="B18" s="33" t="str">
        <f ca="1">OFFSET(L!$C$1,MATCH("Declaration"&amp;ADDRESS(ROW(),COLUMN(),4),L!$A:$A,0)-1,SL,,)</f>
        <v>Address:</v>
      </c>
      <c r="C18" s="67"/>
      <c r="D18" s="476" t="s">
        <v>20055</v>
      </c>
      <c r="E18" s="477"/>
      <c r="F18" s="477"/>
      <c r="G18" s="477"/>
      <c r="H18" s="477"/>
      <c r="I18" s="477"/>
      <c r="J18" s="478"/>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24" t="s">
        <v>20056</v>
      </c>
      <c r="E19" s="425"/>
      <c r="F19" s="425"/>
      <c r="G19" s="425"/>
      <c r="H19" s="425"/>
      <c r="I19" s="425"/>
      <c r="J19" s="426"/>
      <c r="K19" s="29"/>
      <c r="L19" s="104"/>
      <c r="P19" s="295" t="str">
        <f>IF(ISBLANK(G13),"",IF(G13="(Delete Nickel)",IF(ISBLANK(G15),"",G15),G13))</f>
        <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ustomHeight="1">
      <c r="A20" s="31"/>
      <c r="B20" s="33" t="str">
        <f ca="1">OFFSET(L!$C$1,MATCH("Declaration"&amp;ADDRESS(ROW(),COLUMN(),4),L!$A:$A,0)-1,SL,,)</f>
        <v>Email – Contact (*):</v>
      </c>
      <c r="C20" s="67"/>
      <c r="D20" s="432" t="s">
        <v>20057</v>
      </c>
      <c r="E20" s="482"/>
      <c r="F20" s="482"/>
      <c r="G20" s="482"/>
      <c r="H20" s="482"/>
      <c r="I20" s="482"/>
      <c r="J20" s="483"/>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ustomHeight="1">
      <c r="A21" s="31"/>
      <c r="B21" s="33" t="str">
        <f ca="1">OFFSET(L!$C$1,MATCH("Declaration"&amp;ADDRESS(ROW(),COLUMN(),4),L!$A:$A,0)-1,SL,,)</f>
        <v>Phone – Contact (*):</v>
      </c>
      <c r="C21" s="67"/>
      <c r="D21" s="424" t="s">
        <v>20060</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4" t="s">
        <v>20056</v>
      </c>
      <c r="E22" s="425"/>
      <c r="F22" s="425"/>
      <c r="G22" s="425"/>
      <c r="H22" s="425"/>
      <c r="I22" s="425"/>
      <c r="J22" s="426"/>
      <c r="K22" s="29"/>
      <c r="L22" s="98"/>
      <c r="Q22" s="2"/>
      <c r="R22" s="2"/>
      <c r="S22" s="2"/>
      <c r="T22" s="2"/>
      <c r="U22" s="2"/>
      <c r="V22" s="2"/>
      <c r="W22" s="2"/>
      <c r="X22" s="2"/>
      <c r="Y22" s="2"/>
      <c r="Z22" s="2"/>
      <c r="AA22" s="2">
        <f>10-COUNTIF(AA12:AA21,"")</f>
        <v>2</v>
      </c>
      <c r="AB22" s="2"/>
      <c r="AC22" s="2"/>
      <c r="AD22" s="2"/>
      <c r="AE22" s="2"/>
      <c r="AF22" s="2"/>
      <c r="AG22" s="2"/>
    </row>
    <row r="23" spans="1:33" ht="22.5" customHeight="1">
      <c r="A23" s="31"/>
      <c r="B23" s="33" t="str">
        <f ca="1">OFFSET(L!$C$1,MATCH("Declaration"&amp;ADDRESS(ROW(),COLUMN(),4),L!$A:$A,0)-1,SL,,)</f>
        <v>Title - Authorizer:</v>
      </c>
      <c r="C23" s="67"/>
      <c r="D23" s="424" t="s">
        <v>20059</v>
      </c>
      <c r="E23" s="425"/>
      <c r="F23" s="425"/>
      <c r="G23" s="425"/>
      <c r="H23" s="425"/>
      <c r="I23" s="425"/>
      <c r="J23" s="426"/>
      <c r="K23" s="29"/>
      <c r="L23" s="98"/>
      <c r="P23" s="2"/>
      <c r="Q23" s="2"/>
      <c r="R23" s="2"/>
      <c r="S23" s="2"/>
      <c r="T23" s="2"/>
      <c r="U23" s="2"/>
      <c r="V23" s="2"/>
      <c r="W23" s="2"/>
      <c r="X23" s="2"/>
      <c r="Y23" s="2"/>
      <c r="Z23" s="2"/>
      <c r="AA23" s="2">
        <f>IF(AA22=0,0.1,AA22)</f>
        <v>2</v>
      </c>
      <c r="AB23" s="2"/>
      <c r="AC23" s="2"/>
      <c r="AD23" s="2"/>
      <c r="AE23" s="2"/>
      <c r="AF23" s="2"/>
      <c r="AG23" s="2"/>
    </row>
    <row r="24" spans="1:33" ht="22.5" customHeight="1">
      <c r="A24" s="31"/>
      <c r="B24" s="33" t="str">
        <f ca="1">OFFSET(L!$C$1,MATCH("Declaration"&amp;ADDRESS(ROW(),COLUMN(),4),L!$A:$A,0)-1,SL,,)</f>
        <v>Email - Authorizer (*):</v>
      </c>
      <c r="C24" s="67"/>
      <c r="D24" s="432" t="s">
        <v>20057</v>
      </c>
      <c r="E24" s="482"/>
      <c r="F24" s="482"/>
      <c r="G24" s="482"/>
      <c r="H24" s="482"/>
      <c r="I24" s="482"/>
      <c r="J24" s="483"/>
      <c r="K24" s="29"/>
      <c r="L24" s="98"/>
      <c r="P24" s="2"/>
      <c r="Q24" s="2"/>
      <c r="R24" s="2"/>
      <c r="S24" s="2"/>
      <c r="T24" s="2"/>
      <c r="U24" s="2"/>
      <c r="V24" s="2"/>
      <c r="W24" s="2"/>
      <c r="X24" s="2"/>
      <c r="Y24" s="2"/>
      <c r="Z24" s="2"/>
      <c r="AA24" s="2"/>
      <c r="AB24" s="2"/>
      <c r="AC24" s="2"/>
      <c r="AD24" s="2"/>
      <c r="AE24" s="2"/>
      <c r="AF24" s="2"/>
      <c r="AG24" s="2"/>
    </row>
    <row r="25" spans="1:33" ht="15.75" customHeight="1">
      <c r="A25" s="31"/>
      <c r="B25" s="33" t="str">
        <f ca="1">OFFSET(L!$C$1,MATCH("Declaration"&amp;ADDRESS(ROW(),COLUMN(),4),L!$A:$A,0)-1,SL,,)</f>
        <v>Phone - Authorizer:</v>
      </c>
      <c r="C25" s="124"/>
      <c r="D25" s="424" t="s">
        <v>20058</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3">
        <v>45805</v>
      </c>
      <c r="E26" s="434"/>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03" t="s">
        <v>25</v>
      </c>
      <c r="E30" s="404"/>
      <c r="F30" s="8"/>
      <c r="G30" s="405"/>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Mica(*)</v>
      </c>
      <c r="C31" s="28"/>
      <c r="D31" s="403" t="s">
        <v>22</v>
      </c>
      <c r="E31" s="404"/>
      <c r="F31" s="8"/>
      <c r="G31" s="405"/>
      <c r="H31" s="406"/>
      <c r="I31" s="406"/>
      <c r="J31" s="407"/>
      <c r="K31" s="29"/>
      <c r="L31" s="105"/>
      <c r="O31" s="38" t="str">
        <f t="shared" ref="O31:O39" si="33">IF(B31="","","(*)")</f>
        <v>(*)</v>
      </c>
      <c r="P31" s="38" t="str">
        <f t="shared" ref="P31:P39" si="34">IF(D31="Yes","(*)","")</f>
        <v/>
      </c>
      <c r="Q31" s="38" t="str">
        <f t="shared" ref="Q31:Q39" si="35">IF(D43="Yes","(*)","")</f>
        <v/>
      </c>
      <c r="R31" s="2"/>
      <c r="S31" s="2"/>
      <c r="T31" s="2"/>
      <c r="U31" s="2"/>
      <c r="V31" s="2"/>
      <c r="W31" s="2"/>
      <c r="X31" s="2"/>
      <c r="Y31" s="2"/>
      <c r="Z31" s="2"/>
      <c r="AA31" s="2"/>
      <c r="AB31" s="2"/>
      <c r="AC31" s="2"/>
      <c r="AD31" s="2"/>
      <c r="AE31" s="2"/>
      <c r="AF31" s="2"/>
      <c r="AG31" s="2"/>
    </row>
    <row r="32" spans="1:33" ht="22.5">
      <c r="A32" s="34"/>
      <c r="B32" s="299" t="str">
        <f t="shared" si="32"/>
        <v/>
      </c>
      <c r="C32" s="28"/>
      <c r="D32" s="403"/>
      <c r="E32" s="404"/>
      <c r="F32" s="8"/>
      <c r="G32" s="405"/>
      <c r="H32" s="406"/>
      <c r="I32" s="406"/>
      <c r="J32" s="407"/>
      <c r="K32" s="29"/>
      <c r="L32" s="105"/>
      <c r="O32" s="38" t="str">
        <f t="shared" si="33"/>
        <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
      </c>
      <c r="C33" s="28"/>
      <c r="D33" s="403"/>
      <c r="E33" s="404"/>
      <c r="F33" s="8"/>
      <c r="G33" s="405"/>
      <c r="H33" s="406"/>
      <c r="I33" s="406"/>
      <c r="J33" s="407"/>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
      </c>
      <c r="C34" s="28"/>
      <c r="D34" s="403"/>
      <c r="E34" s="404"/>
      <c r="F34" s="8"/>
      <c r="G34" s="405"/>
      <c r="H34" s="406"/>
      <c r="I34" s="406"/>
      <c r="J34" s="407"/>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
      </c>
      <c r="C35" s="28"/>
      <c r="D35" s="403"/>
      <c r="E35" s="404"/>
      <c r="F35" s="8"/>
      <c r="G35" s="405"/>
      <c r="H35" s="406"/>
      <c r="I35" s="406"/>
      <c r="J35" s="407"/>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5"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1</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03" t="s">
        <v>25</v>
      </c>
      <c r="E42" s="404"/>
      <c r="F42" s="8"/>
      <c r="G42" s="405"/>
      <c r="H42" s="406"/>
      <c r="I42" s="406"/>
      <c r="J42" s="407"/>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Mica</v>
      </c>
      <c r="C43" s="28"/>
      <c r="D43" s="403"/>
      <c r="E43" s="404"/>
      <c r="F43" s="8"/>
      <c r="G43" s="405"/>
      <c r="H43" s="406"/>
      <c r="I43" s="406"/>
      <c r="J43" s="407"/>
      <c r="K43" s="29"/>
      <c r="L43" s="105"/>
      <c r="P43" s="301" t="str">
        <f t="shared" ref="P43:P51" si="45">IF(OR(D31="No",D31="Unknown",D31="Not declaring"),"",O31)</f>
        <v/>
      </c>
      <c r="R43" s="2"/>
      <c r="S43" s="302" t="str">
        <f t="shared" ref="S43:S51" si="46">IF(COUNTIF(D43,"Yes"),AA13,"")</f>
        <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
      </c>
      <c r="X43" s="303" t="str">
        <f t="shared" ref="X43" si="50">IF(W43="",W43,IF(W42="",W42,IF(W42&gt;W43,W42,W43)))</f>
        <v/>
      </c>
      <c r="Y43" s="303" t="str">
        <f t="shared" ref="Y43" si="51">IF(X44="",X43,IF(X43="",X44,IF(X43&gt;X44,X44,X43)))</f>
        <v/>
      </c>
      <c r="Z43" s="303" t="str">
        <f t="shared" ref="Z43" si="52">IF(Y43="",Y43,IF(Y42="",Y42,IF(Y42&gt;Y43,Y42,Y43)))</f>
        <v/>
      </c>
      <c r="AA43" s="303" t="str">
        <f t="shared" ref="AA43" si="53">IF(Z44="",Z43,IF(Z43="",Z44,IF(Z43&gt;Z44,Z44,Z43)))</f>
        <v/>
      </c>
      <c r="AB43" s="303" t="str">
        <f t="shared" ref="AB43" si="54">IF(AA43="",AA43,IF(AA42="",AA42,IF(AA42&gt;AA43,AA42,AA43)))</f>
        <v/>
      </c>
      <c r="AC43" s="303" t="str">
        <f t="shared" ref="AC43" si="55">IF(AB44="",AB43,IF(AB43="",AB44,IF(AB43&gt;AB44,AB44,AB43)))</f>
        <v/>
      </c>
      <c r="AD43" s="2"/>
      <c r="AE43" s="2"/>
      <c r="AF43" s="2"/>
      <c r="AG43" s="2"/>
    </row>
    <row r="44" spans="1:33" ht="22.5">
      <c r="A44" s="34"/>
      <c r="B44" s="300" t="str">
        <f t="shared" si="36"/>
        <v/>
      </c>
      <c r="C44" s="28"/>
      <c r="D44" s="403"/>
      <c r="E44" s="404"/>
      <c r="F44" s="8"/>
      <c r="G44" s="405"/>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
      </c>
      <c r="C46" s="28"/>
      <c r="D46" s="403"/>
      <c r="E46" s="404"/>
      <c r="F46" s="8"/>
      <c r="G46" s="405"/>
      <c r="H46" s="406"/>
      <c r="I46" s="406"/>
      <c r="J46" s="407"/>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
      </c>
      <c r="C47" s="28"/>
      <c r="D47" s="403"/>
      <c r="E47" s="404"/>
      <c r="F47" s="8"/>
      <c r="G47" s="405"/>
      <c r="H47" s="406"/>
      <c r="I47" s="406"/>
      <c r="J47" s="407"/>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6"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1</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03" t="s">
        <v>22</v>
      </c>
      <c r="E54" s="404"/>
      <c r="F54" s="40"/>
      <c r="G54" s="405"/>
      <c r="H54" s="406"/>
      <c r="I54" s="406"/>
      <c r="J54" s="407"/>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Mica</v>
      </c>
      <c r="C55" s="6"/>
      <c r="D55" s="403"/>
      <c r="E55" s="404"/>
      <c r="F55" s="40"/>
      <c r="G55" s="405"/>
      <c r="H55" s="406"/>
      <c r="I55" s="406"/>
      <c r="J55" s="407"/>
      <c r="K55" s="29"/>
      <c r="L55" s="105"/>
      <c r="P55" s="301" t="str">
        <f t="shared" ref="P55:P63" si="135">IF(OR(D31="No",D31="Unknown",D31="Not declaring",D43="No",D43="Unknown"),"",O31)</f>
        <v/>
      </c>
      <c r="Q55" s="2"/>
      <c r="R55" s="2"/>
      <c r="S55" s="2"/>
      <c r="T55" s="2"/>
      <c r="U55" s="2"/>
      <c r="V55" s="2"/>
      <c r="W55" s="2"/>
      <c r="X55" s="2"/>
      <c r="Y55" s="2">
        <v>39</v>
      </c>
      <c r="Z55" s="2"/>
      <c r="AA55" s="2"/>
      <c r="AB55" s="2"/>
      <c r="AC55" s="2"/>
      <c r="AD55" s="2"/>
      <c r="AE55" s="2"/>
      <c r="AF55" s="2"/>
    </row>
    <row r="56" spans="1:33" ht="21.95" customHeight="1">
      <c r="A56" s="34"/>
      <c r="B56" s="300" t="str">
        <f>IF(ISERROR(AA$14),"",AA$14&amp;"")&amp;P$56</f>
        <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
      </c>
      <c r="C59" s="6"/>
      <c r="D59" s="403"/>
      <c r="E59" s="404"/>
      <c r="F59" s="40"/>
      <c r="G59" s="405"/>
      <c r="H59" s="406"/>
      <c r="I59" s="406"/>
      <c r="J59" s="407"/>
      <c r="K59" s="29"/>
      <c r="L59" s="105"/>
      <c r="P59" s="301" t="str">
        <f t="shared" si="135"/>
        <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45"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03" t="s">
        <v>22</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Mica</v>
      </c>
      <c r="C67" s="6"/>
      <c r="D67" s="403"/>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
      </c>
      <c r="C71" s="6"/>
      <c r="D71" s="403"/>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03" t="s">
        <v>20061</v>
      </c>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Mica</v>
      </c>
      <c r="C79" s="28"/>
      <c r="D79" s="403"/>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03"/>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03" t="s">
        <v>25</v>
      </c>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Mica</v>
      </c>
      <c r="C91" s="6"/>
      <c r="D91" s="403"/>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
      </c>
      <c r="C95" s="6"/>
      <c r="D95" s="403"/>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03" t="s">
        <v>25</v>
      </c>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Mica</v>
      </c>
      <c r="C103" s="28"/>
      <c r="D103" s="403"/>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
      </c>
      <c r="C107" s="28"/>
      <c r="D107" s="403"/>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05" t="s">
        <v>20062</v>
      </c>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25</v>
      </c>
      <c r="E117" s="404"/>
      <c r="F117" s="50"/>
      <c r="G117" s="413" t="s">
        <v>20063</v>
      </c>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03" t="s">
        <v>25</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Mica</v>
      </c>
      <c r="C121" s="294"/>
      <c r="D121" s="403" t="s">
        <v>25</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
      </c>
      <c r="C122" s="6"/>
      <c r="D122" s="403"/>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
      </c>
      <c r="C125" s="6"/>
      <c r="D125" s="403"/>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54" priority="309" stopIfTrue="1">
      <formula>IF($B$30="",TRUE)</formula>
    </cfRule>
  </conditionalFormatting>
  <conditionalFormatting sqref="B31">
    <cfRule type="expression" dxfId="353" priority="307">
      <formula>IF($B$31="",TRUE)</formula>
    </cfRule>
  </conditionalFormatting>
  <conditionalFormatting sqref="B32">
    <cfRule type="expression" dxfId="352" priority="306">
      <formula>IF($B$32="",TRUE)</formula>
    </cfRule>
  </conditionalFormatting>
  <conditionalFormatting sqref="B33">
    <cfRule type="expression" dxfId="351" priority="305">
      <formula>IF($B$33="",TRUE)</formula>
    </cfRule>
  </conditionalFormatting>
  <conditionalFormatting sqref="B34">
    <cfRule type="expression" dxfId="350" priority="304">
      <formula>IF($B$34="",TRUE)</formula>
    </cfRule>
  </conditionalFormatting>
  <conditionalFormatting sqref="B35">
    <cfRule type="expression" dxfId="349" priority="303">
      <formula>IF($B$35="",TRUE)</formula>
    </cfRule>
  </conditionalFormatting>
  <conditionalFormatting sqref="B36">
    <cfRule type="expression" dxfId="348" priority="302">
      <formula>IF($B$36="",TRUE)</formula>
    </cfRule>
  </conditionalFormatting>
  <conditionalFormatting sqref="B37">
    <cfRule type="expression" dxfId="347" priority="301">
      <formula>IF($B$37="",TRUE)</formula>
    </cfRule>
  </conditionalFormatting>
  <conditionalFormatting sqref="B38">
    <cfRule type="expression" dxfId="346" priority="300">
      <formula>IF($B$38="",TRUE)</formula>
    </cfRule>
  </conditionalFormatting>
  <conditionalFormatting sqref="B39">
    <cfRule type="expression" dxfId="345" priority="299">
      <formula>IF($B$39="",TRUE)</formula>
    </cfRule>
  </conditionalFormatting>
  <conditionalFormatting sqref="B42">
    <cfRule type="expression" dxfId="344" priority="281" stopIfTrue="1">
      <formula>IF($B$42="",TRUE)</formula>
    </cfRule>
  </conditionalFormatting>
  <conditionalFormatting sqref="B43">
    <cfRule type="expression" dxfId="343" priority="280" stopIfTrue="1">
      <formula>IF($B$43="",TRUE)</formula>
    </cfRule>
  </conditionalFormatting>
  <conditionalFormatting sqref="B44">
    <cfRule type="expression" dxfId="342" priority="279" stopIfTrue="1">
      <formula>IF($B$44="",TRUE)</formula>
    </cfRule>
  </conditionalFormatting>
  <conditionalFormatting sqref="B45">
    <cfRule type="expression" dxfId="341" priority="278" stopIfTrue="1">
      <formula>IF($B$45="",TRUE)</formula>
    </cfRule>
  </conditionalFormatting>
  <conditionalFormatting sqref="B46">
    <cfRule type="expression" dxfId="340" priority="277" stopIfTrue="1">
      <formula>IF($B$46="",TRUE)</formula>
    </cfRule>
  </conditionalFormatting>
  <conditionalFormatting sqref="B47">
    <cfRule type="expression" dxfId="339" priority="276" stopIfTrue="1">
      <formula>IF($B$47="",TRUE)</formula>
    </cfRule>
  </conditionalFormatting>
  <conditionalFormatting sqref="B48">
    <cfRule type="expression" dxfId="338" priority="275" stopIfTrue="1">
      <formula>IF($B$48="",TRUE)</formula>
    </cfRule>
  </conditionalFormatting>
  <conditionalFormatting sqref="B49">
    <cfRule type="expression" dxfId="337" priority="274" stopIfTrue="1">
      <formula>IF($B$49="",TRUE)</formula>
    </cfRule>
  </conditionalFormatting>
  <conditionalFormatting sqref="B50">
    <cfRule type="expression" dxfId="336" priority="273" stopIfTrue="1">
      <formula>IF($B$50="",TRUE)</formula>
    </cfRule>
  </conditionalFormatting>
  <conditionalFormatting sqref="B51">
    <cfRule type="expression" dxfId="335" priority="272" stopIfTrue="1">
      <formula>IF($B$51="",TRUE)</formula>
    </cfRule>
  </conditionalFormatting>
  <conditionalFormatting sqref="B54">
    <cfRule type="expression" dxfId="334" priority="264" stopIfTrue="1">
      <formula>IF($B$54="",TRUE)</formula>
    </cfRule>
  </conditionalFormatting>
  <conditionalFormatting sqref="B55">
    <cfRule type="expression" dxfId="333" priority="246" stopIfTrue="1">
      <formula>IF($B$55="",TRUE)</formula>
    </cfRule>
  </conditionalFormatting>
  <conditionalFormatting sqref="B56">
    <cfRule type="expression" dxfId="332" priority="263" stopIfTrue="1">
      <formula>IF($B$56="",TRUE)</formula>
    </cfRule>
  </conditionalFormatting>
  <conditionalFormatting sqref="B57">
    <cfRule type="expression" dxfId="331" priority="262" stopIfTrue="1">
      <formula>IF($B$57="",TRUE)</formula>
    </cfRule>
  </conditionalFormatting>
  <conditionalFormatting sqref="B58">
    <cfRule type="expression" dxfId="330" priority="261" stopIfTrue="1">
      <formula>IF($B$58="",TRUE)</formula>
    </cfRule>
  </conditionalFormatting>
  <conditionalFormatting sqref="B59">
    <cfRule type="expression" dxfId="329" priority="260" stopIfTrue="1">
      <formula>IF($B$59="",TRUE)</formula>
    </cfRule>
  </conditionalFormatting>
  <conditionalFormatting sqref="B60">
    <cfRule type="expression" dxfId="328" priority="259" stopIfTrue="1">
      <formula>IF($B$60="",TRUE)</formula>
    </cfRule>
  </conditionalFormatting>
  <conditionalFormatting sqref="B61">
    <cfRule type="expression" dxfId="327" priority="258" stopIfTrue="1">
      <formula>IF($B$61="",TRUE)</formula>
    </cfRule>
  </conditionalFormatting>
  <conditionalFormatting sqref="B62">
    <cfRule type="expression" dxfId="326" priority="257" stopIfTrue="1">
      <formula>IF($B$62="",TRUE)</formula>
    </cfRule>
  </conditionalFormatting>
  <conditionalFormatting sqref="B63">
    <cfRule type="expression" dxfId="325" priority="256" stopIfTrue="1">
      <formula>IF($B$63="",TRUE)</formula>
    </cfRule>
  </conditionalFormatting>
  <conditionalFormatting sqref="B66">
    <cfRule type="expression" dxfId="324" priority="255" stopIfTrue="1">
      <formula>IF($B$54="",TRUE)</formula>
    </cfRule>
  </conditionalFormatting>
  <conditionalFormatting sqref="B67">
    <cfRule type="expression" dxfId="323" priority="245" stopIfTrue="1">
      <formula>IF($B$55="",TRUE)</formula>
    </cfRule>
  </conditionalFormatting>
  <conditionalFormatting sqref="B68">
    <cfRule type="expression" dxfId="322" priority="254" stopIfTrue="1">
      <formula>IF($B$56="",TRUE)</formula>
    </cfRule>
  </conditionalFormatting>
  <conditionalFormatting sqref="B69">
    <cfRule type="expression" dxfId="321" priority="253" stopIfTrue="1">
      <formula>IF($B$57="",TRUE)</formula>
    </cfRule>
  </conditionalFormatting>
  <conditionalFormatting sqref="B70">
    <cfRule type="expression" dxfId="320" priority="252" stopIfTrue="1">
      <formula>IF($B$58="",TRUE)</formula>
    </cfRule>
  </conditionalFormatting>
  <conditionalFormatting sqref="B71">
    <cfRule type="expression" dxfId="319" priority="251" stopIfTrue="1">
      <formula>IF($B$59="",TRUE)</formula>
    </cfRule>
  </conditionalFormatting>
  <conditionalFormatting sqref="B72">
    <cfRule type="expression" dxfId="318" priority="250" stopIfTrue="1">
      <formula>IF($B$60="",TRUE)</formula>
    </cfRule>
  </conditionalFormatting>
  <conditionalFormatting sqref="B73">
    <cfRule type="expression" dxfId="317" priority="249" stopIfTrue="1">
      <formula>IF($B$61="",TRUE)</formula>
    </cfRule>
  </conditionalFormatting>
  <conditionalFormatting sqref="B74">
    <cfRule type="expression" dxfId="316" priority="248" stopIfTrue="1">
      <formula>IF($B$62="",TRUE)</formula>
    </cfRule>
  </conditionalFormatting>
  <conditionalFormatting sqref="B75">
    <cfRule type="expression" dxfId="315" priority="247" stopIfTrue="1">
      <formula>IF($B$63="",TRUE)</formula>
    </cfRule>
  </conditionalFormatting>
  <conditionalFormatting sqref="B78">
    <cfRule type="expression" dxfId="314" priority="244" stopIfTrue="1">
      <formula>IF($B$54="",TRUE)</formula>
    </cfRule>
  </conditionalFormatting>
  <conditionalFormatting sqref="B79">
    <cfRule type="expression" dxfId="313" priority="235" stopIfTrue="1">
      <formula>IF($B$55="",TRUE)</formula>
    </cfRule>
  </conditionalFormatting>
  <conditionalFormatting sqref="B80">
    <cfRule type="expression" dxfId="312" priority="243" stopIfTrue="1">
      <formula>IF($B$56="",TRUE)</formula>
    </cfRule>
  </conditionalFormatting>
  <conditionalFormatting sqref="B81">
    <cfRule type="expression" dxfId="311" priority="242" stopIfTrue="1">
      <formula>IF($B$57="",TRUE)</formula>
    </cfRule>
  </conditionalFormatting>
  <conditionalFormatting sqref="B82">
    <cfRule type="expression" dxfId="310" priority="241" stopIfTrue="1">
      <formula>IF($B$58="",TRUE)</formula>
    </cfRule>
  </conditionalFormatting>
  <conditionalFormatting sqref="B83">
    <cfRule type="expression" dxfId="309" priority="240" stopIfTrue="1">
      <formula>IF($B$59="",TRUE)</formula>
    </cfRule>
  </conditionalFormatting>
  <conditionalFormatting sqref="B84">
    <cfRule type="expression" dxfId="308" priority="239" stopIfTrue="1">
      <formula>IF($B$60="",TRUE)</formula>
    </cfRule>
  </conditionalFormatting>
  <conditionalFormatting sqref="B85">
    <cfRule type="expression" dxfId="307" priority="238" stopIfTrue="1">
      <formula>IF($B$61="",TRUE)</formula>
    </cfRule>
  </conditionalFormatting>
  <conditionalFormatting sqref="B86">
    <cfRule type="expression" dxfId="306" priority="237" stopIfTrue="1">
      <formula>IF($B$62="",TRUE)</formula>
    </cfRule>
  </conditionalFormatting>
  <conditionalFormatting sqref="B87">
    <cfRule type="expression" dxfId="305" priority="236" stopIfTrue="1">
      <formula>IF($B$63="",TRUE)</formula>
    </cfRule>
  </conditionalFormatting>
  <conditionalFormatting sqref="B90">
    <cfRule type="expression" dxfId="304" priority="234" stopIfTrue="1">
      <formula>IF($B$54="",TRUE)</formula>
    </cfRule>
  </conditionalFormatting>
  <conditionalFormatting sqref="B91">
    <cfRule type="expression" dxfId="303" priority="225" stopIfTrue="1">
      <formula>IF($B$55="",TRUE)</formula>
    </cfRule>
  </conditionalFormatting>
  <conditionalFormatting sqref="B92">
    <cfRule type="expression" dxfId="302" priority="233" stopIfTrue="1">
      <formula>IF($B$56="",TRUE)</formula>
    </cfRule>
  </conditionalFormatting>
  <conditionalFormatting sqref="B93">
    <cfRule type="expression" dxfId="301" priority="232" stopIfTrue="1">
      <formula>IF($B$57="",TRUE)</formula>
    </cfRule>
  </conditionalFormatting>
  <conditionalFormatting sqref="B94">
    <cfRule type="expression" dxfId="300" priority="231" stopIfTrue="1">
      <formula>IF($B$58="",TRUE)</formula>
    </cfRule>
  </conditionalFormatting>
  <conditionalFormatting sqref="B95">
    <cfRule type="expression" dxfId="299" priority="230" stopIfTrue="1">
      <formula>IF($B$59="",TRUE)</formula>
    </cfRule>
  </conditionalFormatting>
  <conditionalFormatting sqref="B96">
    <cfRule type="expression" dxfId="298" priority="229" stopIfTrue="1">
      <formula>IF($B$60="",TRUE)</formula>
    </cfRule>
  </conditionalFormatting>
  <conditionalFormatting sqref="B97">
    <cfRule type="expression" dxfId="297" priority="228" stopIfTrue="1">
      <formula>IF($B$61="",TRUE)</formula>
    </cfRule>
  </conditionalFormatting>
  <conditionalFormatting sqref="B98">
    <cfRule type="expression" dxfId="296" priority="227" stopIfTrue="1">
      <formula>IF($B$62="",TRUE)</formula>
    </cfRule>
  </conditionalFormatting>
  <conditionalFormatting sqref="B99">
    <cfRule type="expression" dxfId="295" priority="226" stopIfTrue="1">
      <formula>IF($B$63="",TRUE)</formula>
    </cfRule>
  </conditionalFormatting>
  <conditionalFormatting sqref="B102">
    <cfRule type="expression" dxfId="294" priority="224" stopIfTrue="1">
      <formula>IF($B$54="",TRUE)</formula>
    </cfRule>
  </conditionalFormatting>
  <conditionalFormatting sqref="B103">
    <cfRule type="expression" dxfId="293" priority="215" stopIfTrue="1">
      <formula>IF($B$55="",TRUE)</formula>
    </cfRule>
  </conditionalFormatting>
  <conditionalFormatting sqref="B104">
    <cfRule type="expression" dxfId="292" priority="223" stopIfTrue="1">
      <formula>IF($B$56="",TRUE)</formula>
    </cfRule>
  </conditionalFormatting>
  <conditionalFormatting sqref="B105">
    <cfRule type="expression" dxfId="291" priority="222" stopIfTrue="1">
      <formula>IF($B$57="",TRUE)</formula>
    </cfRule>
  </conditionalFormatting>
  <conditionalFormatting sqref="B106">
    <cfRule type="expression" dxfId="290" priority="221" stopIfTrue="1">
      <formula>IF($B$58="",TRUE)</formula>
    </cfRule>
  </conditionalFormatting>
  <conditionalFormatting sqref="B107">
    <cfRule type="expression" dxfId="289" priority="220" stopIfTrue="1">
      <formula>IF($B$59="",TRUE)</formula>
    </cfRule>
  </conditionalFormatting>
  <conditionalFormatting sqref="B108">
    <cfRule type="expression" dxfId="288" priority="219" stopIfTrue="1">
      <formula>IF($B$60="",TRUE)</formula>
    </cfRule>
  </conditionalFormatting>
  <conditionalFormatting sqref="B109">
    <cfRule type="expression" dxfId="287" priority="218" stopIfTrue="1">
      <formula>IF($B$61="",TRUE)</formula>
    </cfRule>
  </conditionalFormatting>
  <conditionalFormatting sqref="B110">
    <cfRule type="expression" dxfId="286" priority="217" stopIfTrue="1">
      <formula>IF($B$62="",TRUE)</formula>
    </cfRule>
  </conditionalFormatting>
  <conditionalFormatting sqref="B111">
    <cfRule type="expression" dxfId="285" priority="216" stopIfTrue="1">
      <formula>IF($B$63="",TRUE)</formula>
    </cfRule>
  </conditionalFormatting>
  <conditionalFormatting sqref="B120">
    <cfRule type="expression" dxfId="284" priority="193" stopIfTrue="1">
      <formula>IF($B$54="",TRUE)</formula>
    </cfRule>
  </conditionalFormatting>
  <conditionalFormatting sqref="B121">
    <cfRule type="expression" dxfId="283" priority="184" stopIfTrue="1">
      <formula>IF($B$55="",TRUE)</formula>
    </cfRule>
  </conditionalFormatting>
  <conditionalFormatting sqref="B122">
    <cfRule type="expression" dxfId="282" priority="192" stopIfTrue="1">
      <formula>IF($B$56="",TRUE)</formula>
    </cfRule>
  </conditionalFormatting>
  <conditionalFormatting sqref="B123">
    <cfRule type="expression" dxfId="281" priority="191" stopIfTrue="1">
      <formula>IF($B$57="",TRUE)</formula>
    </cfRule>
  </conditionalFormatting>
  <conditionalFormatting sqref="B124">
    <cfRule type="expression" dxfId="280" priority="190" stopIfTrue="1">
      <formula>IF($B$58="",TRUE)</formula>
    </cfRule>
  </conditionalFormatting>
  <conditionalFormatting sqref="B125">
    <cfRule type="expression" dxfId="279" priority="189" stopIfTrue="1">
      <formula>IF($B$59="",TRUE)</formula>
    </cfRule>
  </conditionalFormatting>
  <conditionalFormatting sqref="B126">
    <cfRule type="expression" dxfId="278" priority="188" stopIfTrue="1">
      <formula>IF($B$60="",TRUE)</formula>
    </cfRule>
  </conditionalFormatting>
  <conditionalFormatting sqref="B127">
    <cfRule type="expression" dxfId="277" priority="187" stopIfTrue="1">
      <formula>IF($B$61="",TRUE)</formula>
    </cfRule>
  </conditionalFormatting>
  <conditionalFormatting sqref="B128">
    <cfRule type="expression" dxfId="276" priority="186" stopIfTrue="1">
      <formula>IF($B$62="",TRUE)</formula>
    </cfRule>
  </conditionalFormatting>
  <conditionalFormatting sqref="B129">
    <cfRule type="expression" dxfId="275" priority="185" stopIfTrue="1">
      <formula>IF($B$63="",TRUE)</formula>
    </cfRule>
  </conditionalFormatting>
  <conditionalFormatting sqref="D12">
    <cfRule type="expression" dxfId="274" priority="308">
      <formula>IF($D$12="",TRUE)</formula>
    </cfRule>
  </conditionalFormatting>
  <conditionalFormatting sqref="D20">
    <cfRule type="expression" dxfId="273" priority="322" stopIfTrue="1">
      <formula>IF($D$20="",TRUE)</formula>
    </cfRule>
  </conditionalFormatting>
  <conditionalFormatting sqref="D24">
    <cfRule type="expression" dxfId="272" priority="317" stopIfTrue="1">
      <formula>IF($D$24="",TRUE)</formula>
    </cfRule>
  </conditionalFormatting>
  <conditionalFormatting sqref="D26:E26">
    <cfRule type="expression" dxfId="271" priority="325" stopIfTrue="1">
      <formula>IF($D$26="",TRUE)</formula>
    </cfRule>
  </conditionalFormatting>
  <conditionalFormatting sqref="D30:E30">
    <cfRule type="expression" dxfId="270" priority="319" stopIfTrue="1">
      <formula>IF($D$30="",TRUE)</formula>
    </cfRule>
    <cfRule type="expression" dxfId="269" priority="298" stopIfTrue="1">
      <formula>IF($B$30="",TRUE)</formula>
    </cfRule>
  </conditionalFormatting>
  <conditionalFormatting sqref="D31:E31">
    <cfRule type="expression" dxfId="268" priority="320" stopIfTrue="1">
      <formula>IF($D$31="",TRUE)</formula>
    </cfRule>
    <cfRule type="expression" dxfId="267" priority="297" stopIfTrue="1">
      <formula>IF($B$31="",TRUE)</formula>
    </cfRule>
  </conditionalFormatting>
  <conditionalFormatting sqref="D32:E32">
    <cfRule type="expression" dxfId="266" priority="310" stopIfTrue="1">
      <formula>IF($D$32="",TRUE)</formula>
    </cfRule>
    <cfRule type="expression" dxfId="265" priority="296" stopIfTrue="1">
      <formula>IF($B$32="",TRUE)</formula>
    </cfRule>
  </conditionalFormatting>
  <conditionalFormatting sqref="D33:E33">
    <cfRule type="expression" dxfId="264" priority="294" stopIfTrue="1">
      <formula>IF($B$33="",TRUE)</formula>
    </cfRule>
    <cfRule type="expression" dxfId="263" priority="295" stopIfTrue="1">
      <formula>IF($D$33="",TRUE)</formula>
    </cfRule>
  </conditionalFormatting>
  <conditionalFormatting sqref="D34:E34">
    <cfRule type="expression" dxfId="262" priority="292" stopIfTrue="1">
      <formula>IF($B$34="",TRUE)</formula>
    </cfRule>
    <cfRule type="expression" dxfId="261" priority="293" stopIfTrue="1">
      <formula>IF($D$34="",TRUE)</formula>
    </cfRule>
  </conditionalFormatting>
  <conditionalFormatting sqref="D35:E35">
    <cfRule type="expression" dxfId="260" priority="290" stopIfTrue="1">
      <formula>IF($B$35="",TRUE)</formula>
    </cfRule>
    <cfRule type="expression" dxfId="259" priority="291" stopIfTrue="1">
      <formula>IF($D$35="",TRUE)</formula>
    </cfRule>
  </conditionalFormatting>
  <conditionalFormatting sqref="D36:E36">
    <cfRule type="expression" dxfId="258" priority="288" stopIfTrue="1">
      <formula>IF($B$36="",TRUE)</formula>
    </cfRule>
    <cfRule type="expression" dxfId="257" priority="289" stopIfTrue="1">
      <formula>IF($D$36="",TRUE)</formula>
    </cfRule>
  </conditionalFormatting>
  <conditionalFormatting sqref="D37:E37">
    <cfRule type="expression" dxfId="256" priority="287" stopIfTrue="1">
      <formula>IF($D$37="",TRUE)</formula>
    </cfRule>
    <cfRule type="expression" dxfId="255" priority="286" stopIfTrue="1">
      <formula>IF($B$37="",TRUE)</formula>
    </cfRule>
  </conditionalFormatting>
  <conditionalFormatting sqref="D38:E38">
    <cfRule type="expression" dxfId="254" priority="284" stopIfTrue="1">
      <formula>IF($B$38="",TRUE)</formula>
    </cfRule>
    <cfRule type="expression" dxfId="253" priority="285" stopIfTrue="1">
      <formula>IF($D$38="",TRUE)</formula>
    </cfRule>
  </conditionalFormatting>
  <conditionalFormatting sqref="D39:E39">
    <cfRule type="expression" dxfId="252" priority="282" stopIfTrue="1">
      <formula>IF($B$39="",TRUE)</formula>
    </cfRule>
    <cfRule type="expression" dxfId="251" priority="283" stopIfTrue="1">
      <formula>IF($D$39="",TRUE)</formula>
    </cfRule>
  </conditionalFormatting>
  <conditionalFormatting sqref="D42:E42">
    <cfRule type="expression" dxfId="250" priority="271" stopIfTrue="1">
      <formula>IF($B$42="",TRUE)</formula>
    </cfRule>
    <cfRule type="expression" dxfId="249" priority="313" stopIfTrue="1">
      <formula>IF(AND(OR($D$30="Yes",$D$30=""),$D$42=""),1,0)</formula>
    </cfRule>
    <cfRule type="expression" dxfId="248" priority="314" stopIfTrue="1">
      <formula>IF($P$30="",TRUE)</formula>
    </cfRule>
  </conditionalFormatting>
  <conditionalFormatting sqref="D43:E43">
    <cfRule type="expression" dxfId="247" priority="268" stopIfTrue="1">
      <formula>IF($B$43="",TRUE)</formula>
    </cfRule>
    <cfRule type="expression" dxfId="246" priority="269" stopIfTrue="1">
      <formula>IF(AND(OR($D$31="Yes",$D$31=""),$D$43=""),1,0)</formula>
    </cfRule>
    <cfRule type="expression" dxfId="245" priority="270" stopIfTrue="1">
      <formula>IF($P$31="",TRUE)</formula>
    </cfRule>
  </conditionalFormatting>
  <conditionalFormatting sqref="D44:E44">
    <cfRule type="expression" dxfId="244" priority="266" stopIfTrue="1">
      <formula>IF(AND(OR($D$32="Yes",$D$32=""),$D$44=""),1,0)</formula>
    </cfRule>
    <cfRule type="expression" dxfId="243" priority="265" stopIfTrue="1">
      <formula>IF($B$44="",TRUE)</formula>
    </cfRule>
    <cfRule type="expression" dxfId="242" priority="267" stopIfTrue="1">
      <formula>IF($P$32="",TRUE)</formula>
    </cfRule>
  </conditionalFormatting>
  <conditionalFormatting sqref="D45:E45">
    <cfRule type="expression" dxfId="241" priority="214" stopIfTrue="1">
      <formula>IF($P$33="",TRUE)</formula>
    </cfRule>
    <cfRule type="expression" dxfId="240" priority="213" stopIfTrue="1">
      <formula>IF(AND(OR($D$33="Yes",$D$33=""),$D$45=""),1,0)</formula>
    </cfRule>
    <cfRule type="expression" dxfId="239" priority="212" stopIfTrue="1">
      <formula>IF($B$45="",TRUE)</formula>
    </cfRule>
  </conditionalFormatting>
  <conditionalFormatting sqref="D46:E46">
    <cfRule type="expression" dxfId="238" priority="211" stopIfTrue="1">
      <formula>IF($P$34="",TRUE)</formula>
    </cfRule>
    <cfRule type="expression" dxfId="237" priority="210" stopIfTrue="1">
      <formula>IF(AND(OR($D$34="Yes",$D$34=""),$D$46=""),1,0)</formula>
    </cfRule>
    <cfRule type="expression" dxfId="236" priority="209" stopIfTrue="1">
      <formula>IF($B$46="",TRUE)</formula>
    </cfRule>
  </conditionalFormatting>
  <conditionalFormatting sqref="D47:E47">
    <cfRule type="expression" dxfId="235" priority="207" stopIfTrue="1">
      <formula>IF(AND(OR($D$35="Yes",$D$35=""),$D$47=""),1,0)</formula>
    </cfRule>
    <cfRule type="expression" dxfId="234" priority="208" stopIfTrue="1">
      <formula>IF($P$35="",TRUE)</formula>
    </cfRule>
    <cfRule type="expression" dxfId="233" priority="206" stopIfTrue="1">
      <formula>IF($B$47="",TRUE)</formula>
    </cfRule>
  </conditionalFormatting>
  <conditionalFormatting sqref="D48:E48">
    <cfRule type="expression" dxfId="232" priority="204" stopIfTrue="1">
      <formula>IF(AND(OR($D$36="Yes",$D$36=""),$D$48=""),1,0)</formula>
    </cfRule>
    <cfRule type="expression" dxfId="231" priority="205" stopIfTrue="1">
      <formula>IF($P$36="",TRUE)</formula>
    </cfRule>
    <cfRule type="expression" dxfId="230" priority="203" stopIfTrue="1">
      <formula>IF($B$48="",TRUE)</formula>
    </cfRule>
  </conditionalFormatting>
  <conditionalFormatting sqref="D49:E49">
    <cfRule type="expression" dxfId="229" priority="200" stopIfTrue="1">
      <formula>IF($B$49="",TRUE)</formula>
    </cfRule>
    <cfRule type="expression" dxfId="228" priority="201" stopIfTrue="1">
      <formula>IF(AND(OR($D$37="Yes",$D$37=""),$D$49=""),1,0)</formula>
    </cfRule>
    <cfRule type="expression" dxfId="227" priority="202" stopIfTrue="1">
      <formula>IF($P$37="",TRUE)</formula>
    </cfRule>
  </conditionalFormatting>
  <conditionalFormatting sqref="D50:E50">
    <cfRule type="expression" dxfId="226" priority="198" stopIfTrue="1">
      <formula>IF(AND(OR($D$38="Yes",$D$38=""),$D$50=""),1,0)</formula>
    </cfRule>
    <cfRule type="expression" dxfId="225" priority="199" stopIfTrue="1">
      <formula>IF($P$38="",TRUE)</formula>
    </cfRule>
    <cfRule type="expression" dxfId="224" priority="197" stopIfTrue="1">
      <formula>IF($B$50="",TRUE)</formula>
    </cfRule>
  </conditionalFormatting>
  <conditionalFormatting sqref="D51:E51">
    <cfRule type="expression" dxfId="223" priority="196" stopIfTrue="1">
      <formula>IF($P$39="",TRUE)</formula>
    </cfRule>
    <cfRule type="expression" dxfId="222" priority="195" stopIfTrue="1">
      <formula>IF(AND(OR($D$39="Yes",$D$39=""),$D$51=""),1,0)</formula>
    </cfRule>
    <cfRule type="expression" dxfId="221" priority="194" stopIfTrue="1">
      <formula>IF($B$51="",TRUE)</formula>
    </cfRule>
  </conditionalFormatting>
  <conditionalFormatting sqref="D54:E54">
    <cfRule type="expression" dxfId="220" priority="124" stopIfTrue="1">
      <formula>IF($B$54="",TRUE)</formula>
    </cfRule>
    <cfRule type="expression" dxfId="219" priority="125" stopIfTrue="1">
      <formula>IF($P$54="",TRUE)</formula>
    </cfRule>
    <cfRule type="expression" dxfId="218" priority="126" stopIfTrue="1">
      <formula>IF(AND(OR($D$42="Yes",$D$42=""),$D$54=""),1,0)</formula>
    </cfRule>
  </conditionalFormatting>
  <conditionalFormatting sqref="D55:E55">
    <cfRule type="expression" dxfId="217" priority="183" stopIfTrue="1">
      <formula>IF(AND(OR($D$43="Yes",$D$43=""),$D$55=""),1,0)</formula>
    </cfRule>
    <cfRule type="expression" dxfId="216" priority="182" stopIfTrue="1">
      <formula>IF($P$55="",TRUE)</formula>
    </cfRule>
    <cfRule type="expression" dxfId="215" priority="181" stopIfTrue="1">
      <formula>IF($B$55="",TRUE)</formula>
    </cfRule>
  </conditionalFormatting>
  <conditionalFormatting sqref="D56:E56">
    <cfRule type="expression" dxfId="214" priority="179" stopIfTrue="1">
      <formula>IF($P$56="",TRUE)</formula>
    </cfRule>
    <cfRule type="expression" dxfId="213" priority="180" stopIfTrue="1">
      <formula>IF(AND(OR($D$44="Yes",$D$44=""),$D$56=""),1,0)</formula>
    </cfRule>
    <cfRule type="expression" dxfId="212" priority="127" stopIfTrue="1">
      <formula>IF($B$56="",TRUE)</formula>
    </cfRule>
  </conditionalFormatting>
  <conditionalFormatting sqref="D57:E57">
    <cfRule type="expression" dxfId="211" priority="177" stopIfTrue="1">
      <formula>IF($P$57="",TRUE)</formula>
    </cfRule>
    <cfRule type="expression" dxfId="210" priority="176" stopIfTrue="1">
      <formula>IF($B$57="",TRUE)</formula>
    </cfRule>
    <cfRule type="expression" dxfId="209" priority="178" stopIfTrue="1">
      <formula>IF(AND(OR($D$45="Yes",$D$45=""),$D$57=""),1,0)</formula>
    </cfRule>
  </conditionalFormatting>
  <conditionalFormatting sqref="D58:E58">
    <cfRule type="expression" dxfId="208" priority="173" stopIfTrue="1">
      <formula>IF($B$58="",TRUE)</formula>
    </cfRule>
    <cfRule type="expression" dxfId="207" priority="175" stopIfTrue="1">
      <formula>IF(AND(OR($D$46="Yes",$D$46=""),$D$58=""),1,0)</formula>
    </cfRule>
    <cfRule type="expression" dxfId="206" priority="174" stopIfTrue="1">
      <formula>IF($P$58="",TRUE)</formula>
    </cfRule>
  </conditionalFormatting>
  <conditionalFormatting sqref="D59:E59">
    <cfRule type="expression" dxfId="205" priority="170" stopIfTrue="1">
      <formula>IF($B$59="",TRUE)</formula>
    </cfRule>
    <cfRule type="expression" dxfId="204" priority="171" stopIfTrue="1">
      <formula>IF($P$59="",TRUE)</formula>
    </cfRule>
    <cfRule type="expression" dxfId="203" priority="172" stopIfTrue="1">
      <formula>IF(AND(OR($D$47="Yes",$D$47=""),$D$59=""),1,0)</formula>
    </cfRule>
  </conditionalFormatting>
  <conditionalFormatting sqref="D60:E60">
    <cfRule type="expression" dxfId="202" priority="167" stopIfTrue="1">
      <formula>IF($B$60="",TRUE)</formula>
    </cfRule>
    <cfRule type="expression" dxfId="201" priority="169" stopIfTrue="1">
      <formula>IF(AND(OR($D$48="Yes",$D$48=""),$D$60=""),1,0)</formula>
    </cfRule>
    <cfRule type="expression" dxfId="200" priority="168" stopIfTrue="1">
      <formula>IF($P$60="",TRUE)</formula>
    </cfRule>
  </conditionalFormatting>
  <conditionalFormatting sqref="D61:E61">
    <cfRule type="expression" dxfId="199" priority="165" stopIfTrue="1">
      <formula>IF($P$61="",TRUE)</formula>
    </cfRule>
    <cfRule type="expression" dxfId="198" priority="164" stopIfTrue="1">
      <formula>IF($B$61="",TRUE)</formula>
    </cfRule>
    <cfRule type="expression" dxfId="197" priority="166" stopIfTrue="1">
      <formula>IF(AND(OR($D$49="Yes",$D$49=""),$D$61=""),1,0)</formula>
    </cfRule>
  </conditionalFormatting>
  <conditionalFormatting sqref="D62:E62">
    <cfRule type="expression" dxfId="196" priority="161" stopIfTrue="1">
      <formula>IF($B$62="",TRUE)</formula>
    </cfRule>
    <cfRule type="expression" dxfId="195" priority="162" stopIfTrue="1">
      <formula>IF($P$62="",TRUE)</formula>
    </cfRule>
    <cfRule type="expression" dxfId="194" priority="163" stopIfTrue="1">
      <formula>IF(AND(OR($D$50="Yes",$D$50=""),$D$62=""),1,0)</formula>
    </cfRule>
  </conditionalFormatting>
  <conditionalFormatting sqref="D63:E63">
    <cfRule type="expression" dxfId="193" priority="158" stopIfTrue="1">
      <formula>IF($B$63="",TRUE)</formula>
    </cfRule>
    <cfRule type="expression" dxfId="192" priority="159" stopIfTrue="1">
      <formula>IF($P$63="",TRUE)</formula>
    </cfRule>
    <cfRule type="expression" dxfId="191" priority="160" stopIfTrue="1">
      <formula>IF(AND(OR($D$51="Yes",$D$51=""),$D$63=""),1,0)</formula>
    </cfRule>
  </conditionalFormatting>
  <conditionalFormatting sqref="D66:E66">
    <cfRule type="expression" dxfId="190" priority="94" stopIfTrue="1">
      <formula>IF($B$54="",TRUE)</formula>
    </cfRule>
    <cfRule type="expression" dxfId="189" priority="95" stopIfTrue="1">
      <formula>IF($P$54="",TRUE)</formula>
    </cfRule>
    <cfRule type="expression" dxfId="188" priority="96" stopIfTrue="1">
      <formula>IF(AND(OR($D$42="Yes",$D$42=""),$D$66=""),1,0)</formula>
    </cfRule>
  </conditionalFormatting>
  <conditionalFormatting sqref="D67:E67">
    <cfRule type="expression" dxfId="187" priority="123" stopIfTrue="1">
      <formula>IF(AND(OR($D$43="Yes",$D$43=""),$D$67=""),1,0)</formula>
    </cfRule>
    <cfRule type="expression" dxfId="186" priority="122" stopIfTrue="1">
      <formula>IF($P$55="",TRUE)</formula>
    </cfRule>
    <cfRule type="expression" dxfId="185" priority="121" stopIfTrue="1">
      <formula>IF($B$55="",TRUE)</formula>
    </cfRule>
  </conditionalFormatting>
  <conditionalFormatting sqref="D68:E68">
    <cfRule type="expression" dxfId="184" priority="97" stopIfTrue="1">
      <formula>IF($B$56="",TRUE)</formula>
    </cfRule>
    <cfRule type="expression" dxfId="183" priority="120" stopIfTrue="1">
      <formula>IF(AND(OR($D$44="Yes",$D$44=""),$D$68=""),1,0)</formula>
    </cfRule>
    <cfRule type="expression" dxfId="182" priority="119" stopIfTrue="1">
      <formula>IF($P$56="",TRUE)</formula>
    </cfRule>
  </conditionalFormatting>
  <conditionalFormatting sqref="D69:E69">
    <cfRule type="expression" dxfId="181" priority="116" stopIfTrue="1">
      <formula>IF($B$57="",TRUE)</formula>
    </cfRule>
    <cfRule type="expression" dxfId="180" priority="117" stopIfTrue="1">
      <formula>IF($P$57="",TRUE)</formula>
    </cfRule>
    <cfRule type="expression" dxfId="179" priority="118" stopIfTrue="1">
      <formula>IF(AND(OR($D$45="Yes",$D$45=""),$D$69=""),1,0)</formula>
    </cfRule>
  </conditionalFormatting>
  <conditionalFormatting sqref="D70:E70">
    <cfRule type="expression" dxfId="178" priority="115" stopIfTrue="1">
      <formula>IF(AND(OR($D$46="Yes",$D$46=""),$D$70=""),1,0)</formula>
    </cfRule>
    <cfRule type="expression" dxfId="177" priority="113" stopIfTrue="1">
      <formula>IF($B$58="",TRUE)</formula>
    </cfRule>
    <cfRule type="expression" dxfId="176" priority="114" stopIfTrue="1">
      <formula>IF($P$58="",TRUE)</formula>
    </cfRule>
  </conditionalFormatting>
  <conditionalFormatting sqref="D71:E71">
    <cfRule type="expression" dxfId="175" priority="111" stopIfTrue="1">
      <formula>IF($P$59="",TRUE)</formula>
    </cfRule>
    <cfRule type="expression" dxfId="174" priority="112" stopIfTrue="1">
      <formula>IF(AND(OR($D$47="Yes",$D$47=""),$D$71=""),1,0)</formula>
    </cfRule>
    <cfRule type="expression" dxfId="173" priority="110" stopIfTrue="1">
      <formula>IF($B$59="",TRUE)</formula>
    </cfRule>
  </conditionalFormatting>
  <conditionalFormatting sqref="D72:E72">
    <cfRule type="expression" dxfId="172" priority="107" stopIfTrue="1">
      <formula>IF($B$60="",TRUE)</formula>
    </cfRule>
    <cfRule type="expression" dxfId="171" priority="109" stopIfTrue="1">
      <formula>IF(AND(OR($D$48="Yes",$D$48=""),$D$72=""),1,0)</formula>
    </cfRule>
    <cfRule type="expression" dxfId="170" priority="108" stopIfTrue="1">
      <formula>IF($P$60="",TRUE)</formula>
    </cfRule>
  </conditionalFormatting>
  <conditionalFormatting sqref="D73:E73">
    <cfRule type="expression" dxfId="169" priority="106" stopIfTrue="1">
      <formula>IF(AND(OR($D$49="Yes",$D$49=""),$D$73=""),1,0)</formula>
    </cfRule>
    <cfRule type="expression" dxfId="168" priority="104" stopIfTrue="1">
      <formula>IF($B$61="",TRUE)</formula>
    </cfRule>
    <cfRule type="expression" dxfId="167" priority="105" stopIfTrue="1">
      <formula>IF($P$61="",TRUE)</formula>
    </cfRule>
  </conditionalFormatting>
  <conditionalFormatting sqref="D74:E74">
    <cfRule type="expression" dxfId="166" priority="101" stopIfTrue="1">
      <formula>IF($B$62="",TRUE)</formula>
    </cfRule>
    <cfRule type="expression" dxfId="165" priority="102" stopIfTrue="1">
      <formula>IF($P$62="",TRUE)</formula>
    </cfRule>
    <cfRule type="expression" dxfId="164" priority="103" stopIfTrue="1">
      <formula>IF(AND(OR($D$50="Yes",$D$50=""),$D$74=""),1,0)</formula>
    </cfRule>
  </conditionalFormatting>
  <conditionalFormatting sqref="D75:E75">
    <cfRule type="expression" dxfId="163" priority="100" stopIfTrue="1">
      <formula>IF(AND(OR($D$51="Yes",$D$51=""),$D$75=""),1,0)</formula>
    </cfRule>
    <cfRule type="expression" dxfId="162" priority="99" stopIfTrue="1">
      <formula>IF($P$63="",TRUE)</formula>
    </cfRule>
    <cfRule type="expression" dxfId="161" priority="98" stopIfTrue="1">
      <formula>IF($B$63="",TRUE)</formula>
    </cfRule>
  </conditionalFormatting>
  <conditionalFormatting sqref="D78:E78">
    <cfRule type="expression" dxfId="160" priority="64" stopIfTrue="1">
      <formula>IF($B$54="",TRUE)</formula>
    </cfRule>
    <cfRule type="expression" dxfId="159" priority="65" stopIfTrue="1">
      <formula>IF($P$54="",TRUE)</formula>
    </cfRule>
    <cfRule type="expression" dxfId="158" priority="66" stopIfTrue="1">
      <formula>IF(AND(OR($D$42="Yes",$D$42=""),$D$78=""),1,0)</formula>
    </cfRule>
  </conditionalFormatting>
  <conditionalFormatting sqref="D79:E79">
    <cfRule type="expression" dxfId="157" priority="93" stopIfTrue="1">
      <formula>IF(AND(OR($D$43="Yes",$D$43=""),$D$79=""),1,0)</formula>
    </cfRule>
    <cfRule type="expression" dxfId="156" priority="92" stopIfTrue="1">
      <formula>IF($P$55="",TRUE)</formula>
    </cfRule>
    <cfRule type="expression" dxfId="155" priority="91" stopIfTrue="1">
      <formula>IF($B$55="",TRUE)</formula>
    </cfRule>
  </conditionalFormatting>
  <conditionalFormatting sqref="D80:E80">
    <cfRule type="expression" dxfId="154" priority="89" stopIfTrue="1">
      <formula>IF($P$56="",TRUE)</formula>
    </cfRule>
    <cfRule type="expression" dxfId="153" priority="67" stopIfTrue="1">
      <formula>IF($B$56="",TRUE)</formula>
    </cfRule>
    <cfRule type="expression" dxfId="152" priority="90" stopIfTrue="1">
      <formula>IF(AND(OR($D$44="Yes",$D$44=""),$D$80=""),1,0)</formula>
    </cfRule>
  </conditionalFormatting>
  <conditionalFormatting sqref="D81:E81">
    <cfRule type="expression" dxfId="151" priority="88" stopIfTrue="1">
      <formula>IF(AND(OR($D$45="Yes",$D$45=""),$D$81=""),1,0)</formula>
    </cfRule>
    <cfRule type="expression" dxfId="150" priority="87" stopIfTrue="1">
      <formula>IF($P$57="",TRUE)</formula>
    </cfRule>
    <cfRule type="expression" dxfId="149" priority="86" stopIfTrue="1">
      <formula>IF($B$57="",TRUE)</formula>
    </cfRule>
  </conditionalFormatting>
  <conditionalFormatting sqref="D82:E82">
    <cfRule type="expression" dxfId="148" priority="85" stopIfTrue="1">
      <formula>IF(AND(OR($D$46="Yes",$D$46=""),$D$82=""),1,0)</formula>
    </cfRule>
    <cfRule type="expression" dxfId="147" priority="83" stopIfTrue="1">
      <formula>IF($B$58="",TRUE)</formula>
    </cfRule>
    <cfRule type="expression" dxfId="146" priority="84" stopIfTrue="1">
      <formula>IF($P$58="",TRUE)</formula>
    </cfRule>
  </conditionalFormatting>
  <conditionalFormatting sqref="D83:E83">
    <cfRule type="expression" dxfId="145" priority="82" stopIfTrue="1">
      <formula>IF(AND(OR($D$47="Yes",$D$47=""),$D$83=""),1,0)</formula>
    </cfRule>
    <cfRule type="expression" dxfId="144" priority="81" stopIfTrue="1">
      <formula>IF($P$59="",TRUE)</formula>
    </cfRule>
    <cfRule type="expression" dxfId="143" priority="80" stopIfTrue="1">
      <formula>IF($B$59="",TRUE)</formula>
    </cfRule>
  </conditionalFormatting>
  <conditionalFormatting sqref="D84:E84">
    <cfRule type="expression" dxfId="142" priority="79" stopIfTrue="1">
      <formula>IF(AND(OR($D$48="Yes",$D$48=""),$D$84=""),1,0)</formula>
    </cfRule>
    <cfRule type="expression" dxfId="141" priority="78" stopIfTrue="1">
      <formula>IF($P$60="",TRUE)</formula>
    </cfRule>
    <cfRule type="expression" dxfId="140" priority="77" stopIfTrue="1">
      <formula>IF($B$60="",TRUE)</formula>
    </cfRule>
  </conditionalFormatting>
  <conditionalFormatting sqref="D85:E85">
    <cfRule type="expression" dxfId="139" priority="76" stopIfTrue="1">
      <formula>IF(AND(OR($D$49="Yes",$D$49=""),$D$85=""),1,0)</formula>
    </cfRule>
    <cfRule type="expression" dxfId="138" priority="75" stopIfTrue="1">
      <formula>IF($P$61="",TRUE)</formula>
    </cfRule>
    <cfRule type="expression" dxfId="137" priority="74" stopIfTrue="1">
      <formula>IF($B$61="",TRUE)</formula>
    </cfRule>
  </conditionalFormatting>
  <conditionalFormatting sqref="D86:E86">
    <cfRule type="expression" dxfId="136" priority="73" stopIfTrue="1">
      <formula>IF(AND(OR($D$50="Yes",$D$50=""),$D$86=""),1,0)</formula>
    </cfRule>
    <cfRule type="expression" dxfId="135" priority="72" stopIfTrue="1">
      <formula>IF($P$62="",TRUE)</formula>
    </cfRule>
    <cfRule type="expression" dxfId="134" priority="71" stopIfTrue="1">
      <formula>IF($B$62="",TRUE)</formula>
    </cfRule>
  </conditionalFormatting>
  <conditionalFormatting sqref="D87:E87">
    <cfRule type="expression" dxfId="133" priority="70" stopIfTrue="1">
      <formula>IF(AND(OR($D$51="Yes",$D$51=""),$D$87=""),1,0)</formula>
    </cfRule>
    <cfRule type="expression" dxfId="132" priority="69" stopIfTrue="1">
      <formula>IF($P$63="",TRUE)</formula>
    </cfRule>
    <cfRule type="expression" dxfId="131" priority="68" stopIfTrue="1">
      <formula>IF($B$63="",TRUE)</formula>
    </cfRule>
  </conditionalFormatting>
  <conditionalFormatting sqref="D90:E90">
    <cfRule type="expression" dxfId="130" priority="34" stopIfTrue="1">
      <formula>IF($B$54="",TRUE)</formula>
    </cfRule>
    <cfRule type="expression" dxfId="129" priority="36" stopIfTrue="1">
      <formula>IF(AND(OR($D$42="Yes",$D$42=""),$D$90=""),1,0)</formula>
    </cfRule>
    <cfRule type="expression" dxfId="128" priority="35" stopIfTrue="1">
      <formula>IF($P$54="",TRUE)</formula>
    </cfRule>
  </conditionalFormatting>
  <conditionalFormatting sqref="D91:E91">
    <cfRule type="expression" dxfId="127" priority="63" stopIfTrue="1">
      <formula>IF(AND(OR($D$43="Yes",$D$43=""),$D$91=""),1,0)</formula>
    </cfRule>
    <cfRule type="expression" dxfId="126" priority="62" stopIfTrue="1">
      <formula>IF($P$55="",TRUE)</formula>
    </cfRule>
    <cfRule type="expression" dxfId="125" priority="61" stopIfTrue="1">
      <formula>IF($B$55="",TRUE)</formula>
    </cfRule>
  </conditionalFormatting>
  <conditionalFormatting sqref="D92:E92">
    <cfRule type="expression" dxfId="124" priority="37" stopIfTrue="1">
      <formula>IF($B$56="",TRUE)</formula>
    </cfRule>
    <cfRule type="expression" dxfId="123" priority="60" stopIfTrue="1">
      <formula>IF(AND(OR($D$44="Yes",$D$44=""),$D$92=""),1,0)</formula>
    </cfRule>
    <cfRule type="expression" dxfId="122" priority="59" stopIfTrue="1">
      <formula>IF($P$56="",TRUE)</formula>
    </cfRule>
  </conditionalFormatting>
  <conditionalFormatting sqref="D93:E93">
    <cfRule type="expression" dxfId="121" priority="58" stopIfTrue="1">
      <formula>IF(AND(OR($D$45="Yes",$D$45=""),$D$93=""),1,0)</formula>
    </cfRule>
    <cfRule type="expression" dxfId="120" priority="57" stopIfTrue="1">
      <formula>IF($P$57="",TRUE)</formula>
    </cfRule>
    <cfRule type="expression" dxfId="119" priority="56" stopIfTrue="1">
      <formula>IF($B$57="",TRUE)</formula>
    </cfRule>
  </conditionalFormatting>
  <conditionalFormatting sqref="D94:E94">
    <cfRule type="expression" dxfId="118" priority="53" stopIfTrue="1">
      <formula>IF($B$58="",TRUE)</formula>
    </cfRule>
    <cfRule type="expression" dxfId="117" priority="55" stopIfTrue="1">
      <formula>IF(AND(OR($D$46="Yes",$D$46=""),$D$94=""),1,0)</formula>
    </cfRule>
    <cfRule type="expression" dxfId="116" priority="54" stopIfTrue="1">
      <formula>IF($P$58="",TRUE)</formula>
    </cfRule>
  </conditionalFormatting>
  <conditionalFormatting sqref="D95:E95">
    <cfRule type="expression" dxfId="115" priority="52" stopIfTrue="1">
      <formula>IF(AND(OR($D$47="Yes",$D$47=""),$D$95=""),1,0)</formula>
    </cfRule>
    <cfRule type="expression" dxfId="114" priority="51" stopIfTrue="1">
      <formula>IF($P$59="",TRUE)</formula>
    </cfRule>
    <cfRule type="expression" dxfId="113" priority="50" stopIfTrue="1">
      <formula>IF($B$59="",TRUE)</formula>
    </cfRule>
  </conditionalFormatting>
  <conditionalFormatting sqref="D96:E96">
    <cfRule type="expression" dxfId="112" priority="48" stopIfTrue="1">
      <formula>IF($P$60="",TRUE)</formula>
    </cfRule>
    <cfRule type="expression" dxfId="111" priority="47" stopIfTrue="1">
      <formula>IF($B$60="",TRUE)</formula>
    </cfRule>
    <cfRule type="expression" dxfId="110" priority="49" stopIfTrue="1">
      <formula>IF(AND(OR($D$48="Yes",$D$48=""),$D$96=""),1,0)</formula>
    </cfRule>
  </conditionalFormatting>
  <conditionalFormatting sqref="D97:E97">
    <cfRule type="expression" dxfId="109" priority="44" stopIfTrue="1">
      <formula>IF($B$61="",TRUE)</formula>
    </cfRule>
    <cfRule type="expression" dxfId="108" priority="46" stopIfTrue="1">
      <formula>IF(AND(OR($D$49="Yes",$D$49=""),$D$97=""),1,0)</formula>
    </cfRule>
    <cfRule type="expression" dxfId="107" priority="45" stopIfTrue="1">
      <formula>IF($P$61="",TRUE)</formula>
    </cfRule>
  </conditionalFormatting>
  <conditionalFormatting sqref="D98:E98">
    <cfRule type="expression" dxfId="106" priority="43" stopIfTrue="1">
      <formula>IF(AND(OR($D$50="Yes",$D$50=""),$D$98=""),1,0)</formula>
    </cfRule>
    <cfRule type="expression" dxfId="105" priority="42" stopIfTrue="1">
      <formula>IF($P$62="",TRUE)</formula>
    </cfRule>
    <cfRule type="expression" dxfId="104" priority="41" stopIfTrue="1">
      <formula>IF($B$62="",TRUE)</formula>
    </cfRule>
  </conditionalFormatting>
  <conditionalFormatting sqref="D99:E99">
    <cfRule type="expression" dxfId="103" priority="40" stopIfTrue="1">
      <formula>IF(AND(OR($D$51="Yes",$D$51=""),$D$99=""),1,0)</formula>
    </cfRule>
    <cfRule type="expression" dxfId="102" priority="39" stopIfTrue="1">
      <formula>IF($P$63="",TRUE)</formula>
    </cfRule>
    <cfRule type="expression" dxfId="101" priority="38" stopIfTrue="1">
      <formula>IF($B$63="",TRUE)</formula>
    </cfRule>
  </conditionalFormatting>
  <conditionalFormatting sqref="D102:E102">
    <cfRule type="expression" dxfId="100" priority="6" stopIfTrue="1">
      <formula>IF(AND(OR($D$42="Yes",$D$42=""),$D$102=""),1,0)</formula>
    </cfRule>
    <cfRule type="expression" dxfId="99" priority="4" stopIfTrue="1">
      <formula>IF($B$54="",TRUE)</formula>
    </cfRule>
    <cfRule type="expression" dxfId="98" priority="5" stopIfTrue="1">
      <formula>IF($P$54="",TRUE)</formula>
    </cfRule>
  </conditionalFormatting>
  <conditionalFormatting sqref="D103:E103">
    <cfRule type="expression" dxfId="97" priority="33" stopIfTrue="1">
      <formula>IF(AND(OR($D$43="Yes",$D$43=""),$D$103=""),1,0)</formula>
    </cfRule>
    <cfRule type="expression" dxfId="96" priority="31" stopIfTrue="1">
      <formula>IF($B$55="",TRUE)</formula>
    </cfRule>
    <cfRule type="expression" dxfId="95" priority="32" stopIfTrue="1">
      <formula>IF($P$55="",TRUE)</formula>
    </cfRule>
  </conditionalFormatting>
  <conditionalFormatting sqref="D104:E104">
    <cfRule type="expression" dxfId="94" priority="7" stopIfTrue="1">
      <formula>IF($B$56="",TRUE)</formula>
    </cfRule>
    <cfRule type="expression" dxfId="93" priority="29" stopIfTrue="1">
      <formula>IF($P$56="",TRUE)</formula>
    </cfRule>
    <cfRule type="expression" dxfId="92" priority="30" stopIfTrue="1">
      <formula>IF(AND(OR($D$44="Yes",$D$44=""),$D$104=""),1,0)</formula>
    </cfRule>
  </conditionalFormatting>
  <conditionalFormatting sqref="D105:E105">
    <cfRule type="expression" dxfId="91" priority="27" stopIfTrue="1">
      <formula>IF($P$57="",TRUE)</formula>
    </cfRule>
    <cfRule type="expression" dxfId="90" priority="26" stopIfTrue="1">
      <formula>IF($B$57="",TRUE)</formula>
    </cfRule>
    <cfRule type="expression" dxfId="89" priority="28" stopIfTrue="1">
      <formula>IF(AND(OR($D$45="Yes",$D$45=""),$D$105=""),1,0)</formula>
    </cfRule>
  </conditionalFormatting>
  <conditionalFormatting sqref="D106:E106">
    <cfRule type="expression" dxfId="88" priority="23" stopIfTrue="1">
      <formula>IF($B$58="",TRUE)</formula>
    </cfRule>
    <cfRule type="expression" dxfId="87" priority="25" stopIfTrue="1">
      <formula>IF(AND(OR($D$46="Yes",$D$46=""),$D$106=""),1,0)</formula>
    </cfRule>
    <cfRule type="expression" dxfId="86" priority="24" stopIfTrue="1">
      <formula>IF($P$58="",TRUE)</formula>
    </cfRule>
  </conditionalFormatting>
  <conditionalFormatting sqref="D107:E107">
    <cfRule type="expression" dxfId="85" priority="22" stopIfTrue="1">
      <formula>IF(AND(OR($D$47="Yes",$D$47=""),$D$107=""),1,0)</formula>
    </cfRule>
    <cfRule type="expression" dxfId="84" priority="20" stopIfTrue="1">
      <formula>IF($B$59="",TRUE)</formula>
    </cfRule>
    <cfRule type="expression" dxfId="83" priority="21" stopIfTrue="1">
      <formula>IF($P$59="",TRUE)</formula>
    </cfRule>
  </conditionalFormatting>
  <conditionalFormatting sqref="D108:E108">
    <cfRule type="expression" dxfId="82" priority="17" stopIfTrue="1">
      <formula>IF($B$60="",TRUE)</formula>
    </cfRule>
    <cfRule type="expression" dxfId="81" priority="18" stopIfTrue="1">
      <formula>IF($P$60="",TRUE)</formula>
    </cfRule>
    <cfRule type="expression" dxfId="80" priority="19" stopIfTrue="1">
      <formula>IF(AND(OR($D$48="Yes",$D$48=""),$D$108=""),1,0)</formula>
    </cfRule>
  </conditionalFormatting>
  <conditionalFormatting sqref="D109:E109">
    <cfRule type="expression" dxfId="79" priority="14" stopIfTrue="1">
      <formula>IF($B$61="",TRUE)</formula>
    </cfRule>
    <cfRule type="expression" dxfId="78" priority="15" stopIfTrue="1">
      <formula>IF($P$61="",TRUE)</formula>
    </cfRule>
    <cfRule type="expression" dxfId="77" priority="16" stopIfTrue="1">
      <formula>IF(AND(OR($D$49="Yes",$D$49=""),$D$109=""),1,0)</formula>
    </cfRule>
  </conditionalFormatting>
  <conditionalFormatting sqref="D110:E110">
    <cfRule type="expression" dxfId="76" priority="12" stopIfTrue="1">
      <formula>IF($P$62="",TRUE)</formula>
    </cfRule>
    <cfRule type="expression" dxfId="75" priority="11" stopIfTrue="1">
      <formula>IF($B$62="",TRUE)</formula>
    </cfRule>
    <cfRule type="expression" dxfId="74" priority="13" stopIfTrue="1">
      <formula>IF(AND(OR($D$50="Yes",$D$50=""),$D$110=""),1,0)</formula>
    </cfRule>
  </conditionalFormatting>
  <conditionalFormatting sqref="D111:E111">
    <cfRule type="expression" dxfId="73" priority="10" stopIfTrue="1">
      <formula>IF(AND(OR($D$51="Yes",$D$51=""),$D$111=""),1,0)</formula>
    </cfRule>
    <cfRule type="expression" dxfId="72" priority="9" stopIfTrue="1">
      <formula>IF($P$63="",TRUE)</formula>
    </cfRule>
    <cfRule type="expression" dxfId="71" priority="8" stopIfTrue="1">
      <formula>IF($B$63="",TRUE)</formula>
    </cfRule>
  </conditionalFormatting>
  <conditionalFormatting sqref="D115:E115 D117:E117 D131:E131 D133:E133 D135:E135 D137:E137">
    <cfRule type="expression" dxfId="70" priority="312" stopIfTrue="1">
      <formula>IF(D115="",TRUE)</formula>
    </cfRule>
    <cfRule type="expression" dxfId="69" priority="311" stopIfTrue="1">
      <formula>AND(OR($D$30="No",$D$30="Unknown",$D$30="Not applicable for this declaration"),OR($D$31="No",$D$31="Unknown",$D$31="Not applicable for this declaration"))</formula>
    </cfRule>
  </conditionalFormatting>
  <conditionalFormatting sqref="D120:E120">
    <cfRule type="expression" dxfId="68" priority="155" stopIfTrue="1">
      <formula>IF($B$54="",TRUE)</formula>
    </cfRule>
    <cfRule type="expression" dxfId="67" priority="156" stopIfTrue="1">
      <formula>IF($P$54="",TRUE)</formula>
    </cfRule>
    <cfRule type="expression" dxfId="66" priority="157" stopIfTrue="1">
      <formula>IF(AND(OR($D$42="Yes",$D$42=""),$D$120=""),1,0)</formula>
    </cfRule>
  </conditionalFormatting>
  <conditionalFormatting sqref="D121:E121">
    <cfRule type="expression" dxfId="65" priority="152" stopIfTrue="1">
      <formula>IF($B$55="",TRUE)</formula>
    </cfRule>
    <cfRule type="expression" dxfId="64" priority="153" stopIfTrue="1">
      <formula>IF($P$55="",TRUE)</formula>
    </cfRule>
    <cfRule type="expression" dxfId="63" priority="154" stopIfTrue="1">
      <formula>IF(AND(OR($D$43="Yes",$D$43=""),$D$121=""),1,0)</formula>
    </cfRule>
  </conditionalFormatting>
  <conditionalFormatting sqref="D122:E122">
    <cfRule type="expression" dxfId="62" priority="151" stopIfTrue="1">
      <formula>IF(AND(OR($D$44="Yes",$D$44=""),$D$122=""),1,0)</formula>
    </cfRule>
    <cfRule type="expression" dxfId="61" priority="149" stopIfTrue="1">
      <formula>IF($B$56="",TRUE)</formula>
    </cfRule>
    <cfRule type="expression" dxfId="60" priority="150" stopIfTrue="1">
      <formula>IF($P$56="",TRUE)</formula>
    </cfRule>
  </conditionalFormatting>
  <conditionalFormatting sqref="D123:E123">
    <cfRule type="expression" dxfId="59" priority="148" stopIfTrue="1">
      <formula>IF(AND(OR($D$45="Yes",$D$45=""),$D$123=""),1,0)</formula>
    </cfRule>
    <cfRule type="expression" dxfId="58" priority="147" stopIfTrue="1">
      <formula>IF($P$57="",TRUE)</formula>
    </cfRule>
    <cfRule type="expression" dxfId="57" priority="146" stopIfTrue="1">
      <formula>IF($B$57="",TRUE)</formula>
    </cfRule>
  </conditionalFormatting>
  <conditionalFormatting sqref="D124:E124">
    <cfRule type="expression" dxfId="56" priority="143" stopIfTrue="1">
      <formula>IF($B$58="",TRUE)</formula>
    </cfRule>
    <cfRule type="expression" dxfId="55" priority="145" stopIfTrue="1">
      <formula>IF(AND(OR($D$46="Yes",$D$46=""),$D$124=""),1,0)</formula>
    </cfRule>
    <cfRule type="expression" dxfId="54" priority="144" stopIfTrue="1">
      <formula>IF($P$58="",TRUE)</formula>
    </cfRule>
  </conditionalFormatting>
  <conditionalFormatting sqref="D125:E125">
    <cfRule type="expression" dxfId="53" priority="140" stopIfTrue="1">
      <formula>IF($B$59="",TRUE)</formula>
    </cfRule>
    <cfRule type="expression" dxfId="52" priority="141" stopIfTrue="1">
      <formula>IF($P$59="",TRUE)</formula>
    </cfRule>
    <cfRule type="expression" dxfId="51" priority="142" stopIfTrue="1">
      <formula>IF(AND(OR($D$47="Yes",$D$47=""),$D$125=""),1,0)</formula>
    </cfRule>
  </conditionalFormatting>
  <conditionalFormatting sqref="D126:E126">
    <cfRule type="expression" dxfId="50" priority="139" stopIfTrue="1">
      <formula>IF(AND(OR($D$48="Yes",$D$48=""),$D$126=""),1,0)</formula>
    </cfRule>
    <cfRule type="expression" dxfId="49" priority="137" stopIfTrue="1">
      <formula>IF($B$60="",TRUE)</formula>
    </cfRule>
    <cfRule type="expression" dxfId="48" priority="138" stopIfTrue="1">
      <formula>IF($P$60="",TRUE)</formula>
    </cfRule>
  </conditionalFormatting>
  <conditionalFormatting sqref="D127:E127">
    <cfRule type="expression" dxfId="47" priority="135" stopIfTrue="1">
      <formula>IF($P$61="",TRUE)</formula>
    </cfRule>
    <cfRule type="expression" dxfId="46" priority="134" stopIfTrue="1">
      <formula>IF($B$61="",TRUE)</formula>
    </cfRule>
    <cfRule type="expression" dxfId="45" priority="136" stopIfTrue="1">
      <formula>IF(AND(OR($D$49="Yes",$D$49=""),$D$127=""),1,0)</formula>
    </cfRule>
  </conditionalFormatting>
  <conditionalFormatting sqref="D128:E128">
    <cfRule type="expression" dxfId="44" priority="133" stopIfTrue="1">
      <formula>IF(AND(OR($D$50="Yes",$D$50=""),$D$128=""),1,0)</formula>
    </cfRule>
    <cfRule type="expression" dxfId="43" priority="131" stopIfTrue="1">
      <formula>IF($B$62="",TRUE)</formula>
    </cfRule>
    <cfRule type="expression" dxfId="42" priority="132" stopIfTrue="1">
      <formula>IF($P$62="",TRUE)</formula>
    </cfRule>
  </conditionalFormatting>
  <conditionalFormatting sqref="D129:E129">
    <cfRule type="expression" dxfId="41" priority="130" stopIfTrue="1">
      <formula>IF(AND(OR($D$51="Yes",$D$51=""),$D$129=""),1,0)</formula>
    </cfRule>
    <cfRule type="expression" dxfId="40" priority="129" stopIfTrue="1">
      <formula>IF($P$63="",TRUE)</formula>
    </cfRule>
    <cfRule type="expression" dxfId="39" priority="128" stopIfTrue="1">
      <formula>IF($B$63="",TRUE)</formula>
    </cfRule>
  </conditionalFormatting>
  <conditionalFormatting sqref="D9:G9">
    <cfRule type="expression" dxfId="38" priority="464" stopIfTrue="1">
      <formula>IF($D$9="",TRUE)</formula>
    </cfRule>
  </conditionalFormatting>
  <conditionalFormatting sqref="D19:J19">
    <cfRule type="expression" dxfId="34" priority="321" stopIfTrue="1">
      <formula>IF($D$19="",TRUE)</formula>
    </cfRule>
  </conditionalFormatting>
  <conditionalFormatting sqref="D21:J21">
    <cfRule type="expression" dxfId="33" priority="323" stopIfTrue="1">
      <formula>IF($D$21="",TRUE)</formula>
    </cfRule>
  </conditionalFormatting>
  <conditionalFormatting sqref="D22:J22">
    <cfRule type="expression" dxfId="32" priority="324" stopIfTrue="1">
      <formula>IF($D$22="",TRUE)</formula>
    </cfRule>
  </conditionalFormatting>
  <conditionalFormatting sqref="G117:J117">
    <cfRule type="expression" dxfId="31" priority="316">
      <formula>IF(AND($D$117="Yes",$G$117=""),TRUE)</formula>
    </cfRule>
  </conditionalFormatting>
  <conditionalFormatting sqref="G133:J133">
    <cfRule type="expression" dxfId="30" priority="318" stopIfTrue="1">
      <formula>IF(AND($D$133="Yes, using other format (describe)",$G$133=""),TRUE)</formula>
    </cfRule>
  </conditionalFormatting>
  <conditionalFormatting sqref="G135:J135">
    <cfRule type="expression" dxfId="29" priority="315">
      <formula>IF(AND($D$135="Yes, using other format (describe)",$G$135=""),TRUE)</formula>
    </cfRule>
  </conditionalFormatting>
  <conditionalFormatting sqref="D8:J8">
    <cfRule type="expression" dxfId="13" priority="3" stopIfTrue="1">
      <formula>IF($D$8="",TRUE)</formula>
    </cfRule>
  </conditionalFormatting>
  <conditionalFormatting sqref="D10:J10">
    <cfRule type="expression" dxfId="12" priority="1" stopIfTrue="1">
      <formula>IF($D$9=$Q$9,TRUE)</formula>
    </cfRule>
    <cfRule type="expression" dxfId="11" priority="2" stopIfTrue="1">
      <formula>IF(AND($D$10="",$D$9=$R$9),TRUE)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3">
      <formula1>LN</formula1>
    </dataValidation>
    <dataValidation type="list" allowBlank="1" showInputMessage="1" showErrorMessage="1" sqref="G13">
      <formula1>$B$180:$C$180</formula1>
    </dataValidation>
    <dataValidation type="list" allowBlank="1" showInputMessage="1" showErrorMessage="1" sqref="D115:E115 D117:E117 D135:E135 D137:E137">
      <formula1>$B$144:$B$145</formula1>
    </dataValidation>
    <dataValidation type="list" allowBlank="1" showInputMessage="1" showErrorMessage="1" sqref="D102:E111 D66:E75 D42:E51 D90:E99 D54:E63">
      <formula1>$B$144:$B$146</formula1>
    </dataValidation>
    <dataValidation type="list" allowBlank="1" showInputMessage="1" showErrorMessage="1" sqref="D78:E87">
      <formula1>$B$151:$B$157</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s>
  <hyperlinks>
    <hyperlink ref="D11:J11" location="'Product List'!B6" display="'Product List'!B6"/>
    <hyperlink ref="I4:J4" location="Instructions!A67" display="Instructions!A67"/>
    <hyperlink ref="H101:J101" location="'Smelter List'!A1" display="'Smelter List'!A1"/>
    <hyperlink ref="B138:J138" location="Checker!A1" display="Checker!A1"/>
    <hyperlink ref="D20" r:id="rId1"/>
    <hyperlink ref="D24" r:id="rId2"/>
    <hyperlink ref="G117" r:id="rId3"/>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505"/>
  <sheetViews>
    <sheetView showGridLines="0" showZeros="0" topLeftCell="A2" zoomScaleNormal="100" workbookViewId="0">
      <pane ySplit="3" topLeftCell="A5" activePane="bottomLeft" state="frozen"/>
      <selection activeCell="B24" sqref="B24:J24"/>
      <selection pane="bottomLeft" activeCell="C5" sqref="C5"/>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57" t="str">
        <f ca="1">OFFSET(L!$C$1,MATCH("Smelter List"&amp;ADDRESS(ROW(),COLUMN(),4),L!$A:$A,0)-1,SL,,)</f>
        <v>Link to "RMAP Conformant Smelter List"</v>
      </c>
      <c r="K2" s="458"/>
      <c r="L2" s="458"/>
      <c r="M2" s="458"/>
      <c r="N2" s="458"/>
      <c r="O2" s="458"/>
      <c r="P2" s="162"/>
      <c r="Q2" s="163"/>
      <c r="R2" s="164"/>
      <c r="S2" s="164"/>
      <c r="T2" s="164"/>
      <c r="AB2" s="312"/>
      <c r="AH2" s="130" t="s">
        <v>25</v>
      </c>
    </row>
    <row r="3" spans="1:34" s="16" customFormat="1" ht="249.6" customHeight="1">
      <c r="A3" s="202"/>
      <c r="B3" s="45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59"/>
      <c r="D3" s="459"/>
      <c r="E3" s="459"/>
      <c r="F3" s="165"/>
      <c r="G3" s="460" t="str">
        <f ca="1">OFFSET(L!$C$1,MATCH("General"&amp;"Cpy",L!$A:$A,0)-1,SL,,)</f>
        <v>© 2025 Responsible Minerals Initiative. All rights reserved.</v>
      </c>
      <c r="H3" s="461"/>
      <c r="I3" s="462"/>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102">
      <c r="A5" s="198" t="s">
        <v>239</v>
      </c>
      <c r="B5" s="304" t="str">
        <f ca="1">IF(LEN(A5)=0,"",INDEX('Smelter Look-up'!$A:$A,MATCH($A5,'Smelter Look-up'!$E:$E,0)))</f>
        <v>Cobalt</v>
      </c>
      <c r="C5" s="152" t="str">
        <f ca="1">IF(LEN(A5)=0,"",INDEX('Smelter Look-up'!$C:$C,MATCH($A5,'Smelter Look-up'!$E:$E,0)))</f>
        <v>Niihama Nickel Refinery, Sumitomo Metal Mining</v>
      </c>
      <c r="D5" s="149"/>
      <c r="E5" s="149" t="str">
        <f ca="1">IF(ISERROR($V5),"",OFFSET('Smelter Look-up'!$D$4,$V5-4,0)&amp;"")</f>
        <v>JAPAN</v>
      </c>
      <c r="F5" s="149" t="str">
        <f ca="1">IF(ISERROR($V5),"",OFFSET('Smelter Look-up'!$E$4,$V5-4,0))</f>
        <v>CID003278</v>
      </c>
      <c r="G5" s="149" t="str">
        <f ca="1">IF(C5=$X$4,"Enter smelter details",IF(ISERROR($V5),"",OFFSET('Smelter Look-up'!$F$4,$V5-4,0)))</f>
        <v>RMI</v>
      </c>
      <c r="H5" s="206">
        <f ca="1">IF(ISERROR($V5),"",OFFSET('Smelter Look-up'!$G$4,$V5-4,0))</f>
        <v>0</v>
      </c>
      <c r="I5" s="207" t="str">
        <f ca="1">IF(ISERROR($V5),"",OFFSET('Smelter Look-up'!$H$4,$V5-4,0))</f>
        <v>Niihama</v>
      </c>
      <c r="J5" s="207" t="str">
        <f ca="1">IF(ISERROR($V5),"",OFFSET('Smelter Look-up'!$I$4,$V5-4,0))</f>
        <v>Ehime</v>
      </c>
      <c r="K5" s="150"/>
      <c r="L5" s="150"/>
      <c r="M5" s="150"/>
      <c r="N5" s="150"/>
      <c r="O5" s="150"/>
      <c r="P5" s="209"/>
      <c r="Q5" s="151"/>
      <c r="R5" s="149" t="str">
        <f ca="1">IF(ISERROR($V5),"",OFFSET('Smelter Look-up'!$C$4,$V5-4,0)&amp;"")</f>
        <v>Niihama Nickel Refinery, Sumitomo Metal Mining</v>
      </c>
      <c r="S5" s="155" t="str">
        <f t="shared" ref="S5:S12" ca="1" si="0">IF(B5="","",IF(ISERROR(MATCH($E5,CL,0)),"Unknown",INDIRECT("'C'!$A$"&amp;MATCH($E5,CL,0)+1)))</f>
        <v>JP</v>
      </c>
      <c r="T5" s="155" t="str">
        <f ca="1">IF(B5="","",IF(ISERROR(MATCH($J5,SorP!$B$1:$B$6226,0)),"",INDIRECT("'SorP'!$A$"&amp;MATCH($S5&amp;$J5,SorP!C:C,0))))</f>
        <v>JP-38</v>
      </c>
      <c r="U5" s="168"/>
      <c r="V5" s="169">
        <f ca="1">IF(C5="",NA(),MATCH($B5&amp;$C5,'Smelter Look-up'!$J:$J,0))</f>
        <v>122</v>
      </c>
      <c r="X5" s="170">
        <f t="shared" ref="X5:X12" ca="1" si="1">IF(AND(C5="Smelter not listed",OR(LEN(D5)=0,LEN(E5)=0)),1,0)</f>
        <v>0</v>
      </c>
      <c r="AB5" s="314" t="str">
        <f t="shared" ref="AB5:AB12" ca="1" si="2">IF(C5="","",B5)</f>
        <v>Cobalt</v>
      </c>
    </row>
    <row r="6" spans="1:34" s="170" customFormat="1" ht="20.25">
      <c r="A6" s="198"/>
      <c r="B6" s="304" t="str">
        <f>IF(LEN(A6)=0,"",INDEX('Smelter Look-up'!$A:$A,MATCH($A6,'Smelter Look-up'!$E:$E,0)))</f>
        <v/>
      </c>
      <c r="C6" s="152" t="str">
        <f>IF(LEN(A6)=0,"",INDEX('Smelter Look-up'!$C:$C,MATCH($A6,'Smelter Look-up'!$E:$E,0)))</f>
        <v/>
      </c>
      <c r="D6" s="149"/>
      <c r="E6" s="149" t="str">
        <f ca="1">IF(ISERROR($V6),"",OFFSET('Smelter Look-up'!$D$4,$V6-4,0)&amp;"")</f>
        <v/>
      </c>
      <c r="F6" s="149" t="str">
        <f ca="1">IF(ISERROR($V6),"",OFFSET('Smelter Look-up'!$E$4,$V6-4,0))</f>
        <v/>
      </c>
      <c r="G6" s="149" t="str">
        <f ca="1">IF(C6=$X$4,"Enter smelter details",IF(ISERROR($V6),"",OFFSET('Smelter Look-up'!$F$4,$V6-4,0)))</f>
        <v/>
      </c>
      <c r="H6" s="206" t="str">
        <f ca="1">IF(ISERROR($V6),"",OFFSET('Smelter Look-up'!$G$4,$V6-4,0))</f>
        <v/>
      </c>
      <c r="I6" s="207" t="str">
        <f ca="1">IF(ISERROR($V6),"",OFFSET('Smelter Look-up'!$H$4,$V6-4,0))</f>
        <v/>
      </c>
      <c r="J6" s="207" t="str">
        <f ca="1">IF(ISERROR($V6),"",OFFSET('Smelter Look-up'!$I$4,$V6-4,0))</f>
        <v/>
      </c>
      <c r="K6" s="150"/>
      <c r="L6" s="150"/>
      <c r="M6" s="150"/>
      <c r="N6" s="150"/>
      <c r="O6" s="150"/>
      <c r="P6" s="209"/>
      <c r="Q6" s="151"/>
      <c r="R6" s="149" t="str">
        <f ca="1">IF(ISERROR($V6),"",OFFSET('Smelter Look-up'!$C$4,$V6-4,0)&amp;"")</f>
        <v/>
      </c>
      <c r="S6" s="155" t="str">
        <f t="shared" ca="1" si="0"/>
        <v/>
      </c>
      <c r="T6" s="155" t="str">
        <f ca="1">IF(B6="","",IF(ISERROR(MATCH($J6,SorP!$B$1:$B$6226,0)),"",INDIRECT("'SorP'!$A$"&amp;MATCH($S6&amp;$J6,SorP!C:C,0))))</f>
        <v/>
      </c>
      <c r="U6" s="168"/>
      <c r="V6" s="169" t="e">
        <f>IF(C6="",NA(),MATCH($B6&amp;$C6,'Smelter Look-up'!$J:$J,0))</f>
        <v>#N/A</v>
      </c>
      <c r="X6" s="170">
        <f t="shared" ca="1" si="1"/>
        <v>0</v>
      </c>
      <c r="AB6" s="314" t="str">
        <f t="shared" si="2"/>
        <v/>
      </c>
    </row>
    <row r="7" spans="1:34" s="170" customFormat="1" ht="20.25">
      <c r="A7" s="198"/>
      <c r="B7" s="304"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0"/>
        <v/>
      </c>
      <c r="T7" s="155" t="str">
        <f ca="1">IF(B7="","",IF(ISERROR(MATCH($J7,SorP!$B$1:$B$6226,0)),"",INDIRECT("'SorP'!$A$"&amp;MATCH($S7&amp;$J7,SorP!C:C,0))))</f>
        <v/>
      </c>
      <c r="U7" s="168"/>
      <c r="V7" s="169" t="e">
        <f>IF(C7="",NA(),MATCH($B7&amp;$C7,'Smelter Look-up'!$J:$J,0))</f>
        <v>#N/A</v>
      </c>
      <c r="X7" s="170">
        <f t="shared" ca="1" si="1"/>
        <v>0</v>
      </c>
      <c r="AB7" s="314" t="str">
        <f t="shared" si="2"/>
        <v/>
      </c>
    </row>
    <row r="8" spans="1:34" s="170" customFormat="1" ht="20.25">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14" t="str">
        <f t="shared" si="2"/>
        <v/>
      </c>
    </row>
    <row r="9" spans="1:34" s="170" customFormat="1" ht="20.25">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14" t="str">
        <f t="shared" si="2"/>
        <v/>
      </c>
    </row>
    <row r="10" spans="1:34" s="170" customFormat="1" ht="20.25">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14" t="str">
        <f t="shared" si="2"/>
        <v/>
      </c>
    </row>
    <row r="11" spans="1:34" s="170" customFormat="1" ht="20.25">
      <c r="A11" s="199"/>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0"/>
        <v/>
      </c>
      <c r="T11" s="155" t="str">
        <f ca="1">IF(B11="","",IF(ISERROR(MATCH($J11,SorP!$B$1:$B$6226,0)),"",INDIRECT("'SorP'!$A$"&amp;MATCH($S11&amp;$J11,SorP!C:C,0))))</f>
        <v/>
      </c>
      <c r="U11" s="168"/>
      <c r="V11" s="169" t="e">
        <f>IF(C11="",NA(),MATCH($B11&amp;$C11,'Smelter Look-up'!$J:$J,0))</f>
        <v>#N/A</v>
      </c>
      <c r="X11" s="170">
        <f t="shared" ca="1" si="1"/>
        <v>0</v>
      </c>
      <c r="AB11" s="314" t="str">
        <f t="shared" si="2"/>
        <v/>
      </c>
    </row>
    <row r="12" spans="1:34" s="170" customFormat="1" ht="20.25">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0"/>
        <v/>
      </c>
      <c r="T12" s="155" t="str">
        <f ca="1">IF(B12="","",IF(ISERROR(MATCH($J12,SorP!$B$1:$B$6226,0)),"",INDIRECT("'SorP'!$A$"&amp;MATCH($S12&amp;$J12,SorP!C:C,0))))</f>
        <v/>
      </c>
      <c r="U12" s="168"/>
      <c r="V12" s="169" t="e">
        <f>IF(C12="",NA(),MATCH($B12&amp;$C12,'Smelter Look-up'!$J:$J,0))</f>
        <v>#N/A</v>
      </c>
      <c r="X12" s="170">
        <f t="shared" ca="1" si="1"/>
        <v>0</v>
      </c>
      <c r="AB12" s="314" t="str">
        <f t="shared" si="2"/>
        <v/>
      </c>
    </row>
    <row r="13" spans="1:34" s="170" customFormat="1" ht="20.25">
      <c r="A13" s="198"/>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3">IF(B13="","",IF(ISERROR(MATCH($E13,CL,0)),"Unknown",INDIRECT("'C'!$A$"&amp;MATCH($E13,CL,0)+1)))</f>
        <v/>
      </c>
      <c r="T13" s="155" t="str">
        <f ca="1">IF(B13="","",IF(ISERROR(MATCH($J13,SorP!$B$1:$B$6226,0)),"",INDIRECT("'SorP'!$A$"&amp;MATCH($S13&amp;$J13,SorP!C:C,0))))</f>
        <v/>
      </c>
      <c r="U13" s="168"/>
      <c r="V13" s="169" t="e">
        <f>IF(C13="",NA(),MATCH($B13&amp;$C13,'Smelter Look-up'!$J:$J,0))</f>
        <v>#N/A</v>
      </c>
      <c r="X13" s="170">
        <f t="shared" ref="X13:X62" ca="1" si="4">IF(AND(C13="Smelter not listed",OR(LEN(D13)=0,LEN(E13)=0)),1,0)</f>
        <v>0</v>
      </c>
      <c r="AB13" s="314" t="str">
        <f t="shared" ref="AB13:AB69" si="5">IF(C13="","",B13)</f>
        <v/>
      </c>
    </row>
    <row r="14" spans="1:34" s="170" customFormat="1" ht="20.25">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25">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25">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25">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25">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28" priority="3">
      <formula>IF($B5="",TRUE)</formula>
    </cfRule>
  </conditionalFormatting>
  <conditionalFormatting sqref="C5:C2504">
    <cfRule type="expression" dxfId="27" priority="12" stopIfTrue="1">
      <formula>IF(AND(B5&lt;&gt;"",C5=""),TRUE)</formula>
    </cfRule>
  </conditionalFormatting>
  <conditionalFormatting sqref="D5:D2504">
    <cfRule type="expression" priority="1" stopIfTrue="1">
      <formula>IF($D5&lt;&gt;"",TRUE)</formula>
    </cfRule>
    <cfRule type="expression" dxfId="26" priority="2" stopIfTrue="1">
      <formula>IF($C5="Smelter not listed",TRUE)</formula>
    </cfRule>
    <cfRule type="expression" dxfId="25" priority="14" stopIfTrue="1">
      <formula>IF($C5&lt;&gt;"",TRUE)</formula>
    </cfRule>
  </conditionalFormatting>
  <conditionalFormatting sqref="E5:E2504">
    <cfRule type="expression" dxfId="24" priority="8" stopIfTrue="1">
      <formula>IF(AND(E5="",$C5=$X$4),TRUE)</formula>
    </cfRule>
  </conditionalFormatting>
  <conditionalFormatting sqref="G5:G2504">
    <cfRule type="expression" dxfId="23" priority="10" stopIfTrue="1">
      <formula>IF(FIND("Enter smelter details",G5),TRUE)</formula>
    </cfRule>
  </conditionalFormatting>
  <dataValidations count="5">
    <dataValidation allowBlank="1" showErrorMessage="1" sqref="F5:G2504"/>
    <dataValidation type="list" allowBlank="1" showInputMessage="1" showErrorMessage="1" sqref="E5:E2504">
      <formula1>CL</formula1>
    </dataValidation>
    <dataValidation type="list" allowBlank="1" showInputMessage="1" showErrorMessage="1" sqref="P5:P2504">
      <formula1>$AH$2:$AH$4</formula1>
    </dataValidation>
    <dataValidation type="list" showInputMessage="1" showErrorMessage="1" sqref="C5:C2504">
      <formula1>SN</formula1>
    </dataValidation>
    <dataValidation type="list" allowBlank="1" showInputMessage="1" showErrorMessage="1" sqref="B5:B2504">
      <formula1>SmelterdropX</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63" t="str">
        <f ca="1">OFFSET(L!$C$1,MATCH("Checker"&amp;ADDRESS(ROW(),COLUMN(),4),L!$A:$A,0)-1,SL,,)</f>
        <v>To ensure all required fields have been populated before submitting to your customers review form for any line items highlighted in red</v>
      </c>
      <c r="B1" s="463"/>
      <c r="C1" s="463"/>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Knowles Corporation, on behalf of itself and all of its affiliates, collectively referred to as “Knowles”</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t="str">
        <f>Declaration!D10</f>
        <v xml:space="preserve">Precision Devices Division - PD - Highly engineered Capacitors and Microwave to Millimeter Wave components. </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Sean England</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Sean.England@Knowles.com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+4401603 723368</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Sean England</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Sean.England@Knowles.com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45805</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Mica(*)</v>
      </c>
      <c r="B18" s="79" t="str">
        <f>Declaration!D31</f>
        <v>No</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
      </c>
      <c r="B19" s="79">
        <f>Declaration!D32</f>
        <v>0</v>
      </c>
      <c r="C19" s="79" t="str">
        <f t="shared" ca="1" si="3"/>
        <v>Complete</v>
      </c>
      <c r="D19" s="316" t="str">
        <f t="shared" ref="D19:D22" si="8">IF(H19=1,"Click here to answer question 1 for specified mineral","")</f>
        <v/>
      </c>
      <c r="E19" s="16" t="s">
        <v>15</v>
      </c>
      <c r="F19" s="323">
        <f t="shared" si="5"/>
        <v>0</v>
      </c>
      <c r="G19" s="62">
        <f t="shared" si="6"/>
        <v>1</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Mica</v>
      </c>
      <c r="B29" s="79">
        <f>Declaration!D43</f>
        <v>0</v>
      </c>
      <c r="C29" s="136" t="str">
        <f t="shared" ca="1" si="9"/>
        <v>Complete</v>
      </c>
      <c r="D29" s="316" t="str">
        <f t="shared" ref="D29:D33" si="10">IF(H29=1,"Click here to answer question 2 for specified mineral","")</f>
        <v/>
      </c>
      <c r="E29" s="16" t="s">
        <v>15</v>
      </c>
      <c r="F29" s="84">
        <f t="shared" ref="F29:F33" si="11">IF(OR(A18="",B18="No",B18="Unknown",B18="Not declaring"),0,1)</f>
        <v>0</v>
      </c>
      <c r="G29" s="62">
        <f t="shared" ref="G29:G33" si="12">IF(B29=0,1,0)</f>
        <v>1</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Mica</v>
      </c>
      <c r="B40" s="79">
        <f>Declaration!D55</f>
        <v>0</v>
      </c>
      <c r="C40" s="136" t="str">
        <f t="shared" ca="1" si="3"/>
        <v>Complete</v>
      </c>
      <c r="D40" s="318" t="str">
        <f t="shared" ref="D40:D44" si="16">IF(H40=1,"Click here to answer question 3 for Specified mineral","")</f>
        <v/>
      </c>
      <c r="E40" s="16" t="s">
        <v>15</v>
      </c>
      <c r="F40" s="84">
        <f t="shared" ref="F40:F44" si="17">IF(OR(A18="",B18="No",B18="Unknown",B18="Not declaring",B29="No",B29="Unknown"),0,1)</f>
        <v>0</v>
      </c>
      <c r="G40" s="62">
        <f t="shared" ref="G40:G44" si="18">IF(B40=0,1,0)</f>
        <v>1</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Mica</v>
      </c>
      <c r="B51" s="79">
        <f>Declaration!D67</f>
        <v>0</v>
      </c>
      <c r="C51" s="136" t="str">
        <f t="shared" ref="C51:C59" ca="1" si="20">IF(H51=1,J51,I51)</f>
        <v>Complete</v>
      </c>
      <c r="D51" s="318" t="str">
        <f t="shared" ref="D51:D55" si="21">IF(H51=1,"Click here to answer question 4 for specified mineral","")</f>
        <v/>
      </c>
      <c r="E51" s="16"/>
      <c r="F51" s="84">
        <f t="shared" ref="F51:F55" si="22">F40</f>
        <v>0</v>
      </c>
      <c r="G51" s="62">
        <f t="shared" ref="G51:G55" si="23">IF(B51=0,1,0)</f>
        <v>1</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Mica</v>
      </c>
      <c r="B62" s="79">
        <f>Declaration!D79</f>
        <v>0</v>
      </c>
      <c r="C62" s="136" t="str">
        <f t="shared" ca="1" si="3"/>
        <v>Complete</v>
      </c>
      <c r="D62" s="319" t="str">
        <f t="shared" ref="D62:D66" si="25">IF(H62=1,"Click here to answer question 5 for specified mineral","")</f>
        <v/>
      </c>
      <c r="E62" s="16" t="s">
        <v>18</v>
      </c>
      <c r="F62" s="84">
        <f t="shared" ref="F62:F66" si="26">F51</f>
        <v>0</v>
      </c>
      <c r="G62" s="62">
        <f t="shared" ref="G62:G66" si="27">IF(B62=0,1,0)</f>
        <v>1</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Mica</v>
      </c>
      <c r="B73" s="79">
        <f>Declaration!D91</f>
        <v>0</v>
      </c>
      <c r="C73" s="136" t="str">
        <f t="shared" ref="C73:C81" ca="1" si="31">IF(H73=1,J73,I73)</f>
        <v>Complete</v>
      </c>
      <c r="D73" s="319" t="str">
        <f t="shared" ref="D73:D77" si="32">IF(H73=1,"Click here to answer question 6 for specified mineral","")</f>
        <v/>
      </c>
      <c r="E73" s="16" t="s">
        <v>13</v>
      </c>
      <c r="F73" s="84">
        <f t="shared" ref="F73:F77" si="33">F62</f>
        <v>0</v>
      </c>
      <c r="G73" s="62">
        <f t="shared" ref="G73:G77" si="34">IF(B73=0,1,0)</f>
        <v>1</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Mica</v>
      </c>
      <c r="B84" s="79">
        <f>Declaration!D103</f>
        <v>0</v>
      </c>
      <c r="C84" s="136" t="str">
        <f t="shared" ca="1" si="36"/>
        <v>Complete</v>
      </c>
      <c r="D84" s="319" t="str">
        <f t="shared" ref="D84:D88" si="39">IF(H84=1,"Click here to answer question 7 for specified mineral","")</f>
        <v/>
      </c>
      <c r="E84" s="16" t="s">
        <v>15</v>
      </c>
      <c r="F84" s="84">
        <f t="shared" ref="F84:F88" si="40">F73</f>
        <v>0</v>
      </c>
      <c r="G84" s="62">
        <f t="shared" ref="G84:G88" si="41">IF(B84=0,1,0)</f>
        <v>1</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https://www.knowles.com/about-knowles/legal/conflict-minerals</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Mica</v>
      </c>
      <c r="B99" s="79" t="str">
        <f>Declaration!D121</f>
        <v>Yes</v>
      </c>
      <c r="C99" s="136" t="str">
        <f t="shared" ca="1" si="44"/>
        <v>Complete</v>
      </c>
      <c r="D99" s="321" t="str">
        <f>IF(H99=1,"Click here to answer question (C)","")</f>
        <v/>
      </c>
      <c r="E99" s="16"/>
      <c r="F99" s="84">
        <f t="shared" ref="F99:F103" si="45">F40</f>
        <v>0</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 ca="1">IF(H114=0,"","Click here to provide smelter information")</f>
        <v/>
      </c>
      <c r="E114" s="16" t="s">
        <v>15</v>
      </c>
      <c r="F114" s="84">
        <f>F39</f>
        <v>1</v>
      </c>
      <c r="G114" s="62">
        <f ca="1">IF(AND(COUNTIF(SmelterIdetifiedForMetal,A114)&gt;0,COUNTIF('Smelter List'!AB$5:AB$2504,A114)&gt;0),0,1)</f>
        <v>0</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Mica</v>
      </c>
      <c r="B115" s="79"/>
      <c r="C115" s="136" t="str">
        <f t="shared" ca="1" si="49"/>
        <v>Complete</v>
      </c>
      <c r="D115" s="379" t="str">
        <f ca="1">IF(H115=0,"","Click here to provide smelter information")</f>
        <v/>
      </c>
      <c r="E115" s="16"/>
      <c r="F115" s="84">
        <f>F40</f>
        <v>0</v>
      </c>
      <c r="G115" s="62">
        <f ca="1">IF(AND(COUNTIF(SmelterIdetifiedForMetal,A115)&gt;0,COUNTIF('Smelter List'!AB$5:AB$2504,A115)&gt;0),0,1)</f>
        <v>1</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
      </c>
      <c r="B116" s="79"/>
      <c r="C116" s="136" t="str">
        <f t="shared" ca="1" si="49"/>
        <v>Complete</v>
      </c>
      <c r="D116" s="379" t="str">
        <f t="shared" ref="D116:D119" ca="1" si="51">IF(H116=0,"","Click here to provide smelter information")</f>
        <v/>
      </c>
      <c r="E116" s="16"/>
      <c r="F116" s="84">
        <f t="shared" ref="F116:F119" si="52">F41</f>
        <v>0</v>
      </c>
      <c r="G116" s="62">
        <f ca="1">IF(AND(COUNTIF(SmelterIdetifiedForMetal,A116)&gt;0,COUNTIF('Smelter List'!AB$5:AB$2504,A116)&gt;0),0,1)</f>
        <v>0</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
      </c>
      <c r="B117" s="79"/>
      <c r="C117" s="136" t="str">
        <f t="shared" ca="1" si="49"/>
        <v>Complete</v>
      </c>
      <c r="D117" s="379" t="str">
        <f t="shared" ca="1" si="51"/>
        <v/>
      </c>
      <c r="E117" s="16"/>
      <c r="F117" s="84">
        <f t="shared" si="52"/>
        <v>0</v>
      </c>
      <c r="G117" s="62">
        <f ca="1">IF(AND(COUNTIF(SmelterIdetifiedForMetal,A117)&gt;0,COUNTIF('Smelter List'!AB$5:AB$2504,A117)&gt;0),0,1)</f>
        <v>0</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
      </c>
      <c r="B118" s="79"/>
      <c r="C118" s="136" t="str">
        <f t="shared" ca="1" si="49"/>
        <v>Complete</v>
      </c>
      <c r="D118" s="379" t="str">
        <f t="shared" ca="1" si="51"/>
        <v/>
      </c>
      <c r="E118" s="16"/>
      <c r="F118" s="84">
        <f t="shared" si="52"/>
        <v>0</v>
      </c>
      <c r="G118" s="62">
        <f ca="1">IF(AND(COUNTIF(SmelterIdetifiedForMetal,A118)&gt;0,COUNTIF('Smelter List'!AB$5:AB$2504,A118)&gt;0),0,1)</f>
        <v>0</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
      </c>
      <c r="B119" s="79"/>
      <c r="C119" s="136" t="str">
        <f t="shared" ca="1" si="49"/>
        <v>Complete</v>
      </c>
      <c r="D119" s="379" t="str">
        <f t="shared" ca="1" si="51"/>
        <v/>
      </c>
      <c r="E119" s="16"/>
      <c r="F119" s="84">
        <f t="shared" si="52"/>
        <v>0</v>
      </c>
      <c r="G119" s="62">
        <f ca="1">IF(AND(COUNTIF(SmelterIdetifiedForMetal,A119)&gt;0,COUNTIF('Smelter List'!AB$5:AB$2504,A119)&gt;0),0,1)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22" priority="1" stopIfTrue="1">
      <formula>$F4=0</formula>
    </cfRule>
    <cfRule type="expression" dxfId="21" priority="419" stopIfTrue="1">
      <formula>$H4=0</formula>
    </cfRule>
    <cfRule type="expression" dxfId="20" priority="420" stopIfTrue="1">
      <formula>$H4=1</formula>
    </cfRule>
  </conditionalFormatting>
  <hyperlinks>
    <hyperlink ref="D110" location="Declaration!B135" display="Declaration!B135"/>
    <hyperlink ref="D11" location="Declaration!B21" display="Declaration!B21"/>
    <hyperlink ref="D50" location="Declaration!B66" display="Declaration!B66"/>
    <hyperlink ref="D114" location="'Smelter List'!A1" display="'Smelter List'!A1"/>
    <hyperlink ref="B2" location="'Smelter List'!A1" display="'Smelter List'!A1"/>
    <hyperlink ref="D6" location="Declaration!B10" display="Declaration!B10"/>
    <hyperlink ref="D111" location="Declaration!B137" display="Declaration!B137"/>
    <hyperlink ref="D109" location="Declaration!B133" display="Declaration!B133"/>
    <hyperlink ref="D108" location="Declaration!B131" display="Declaration!B131"/>
    <hyperlink ref="D96" location="Declaration!G117" display="Declaration!G117"/>
    <hyperlink ref="D95" location="Declaration!B117" display="Declaration!B117"/>
    <hyperlink ref="D83" location="Declaration!B102" display="Declaration!B102"/>
    <hyperlink ref="D72" location="Declaration!B90" display="Declaration!B90"/>
    <hyperlink ref="D61" location="Declaration!B78" display="Declaration!B78"/>
    <hyperlink ref="D17" location="Declaration!B30" display="Declaration!B30"/>
    <hyperlink ref="D15" location="Declaration!B26" display="Declaration!B26"/>
    <hyperlink ref="D13" location="Declaration!B24" display="Declaration!B24"/>
    <hyperlink ref="D12" location="Declaration!B22" display="Declaration!B22"/>
    <hyperlink ref="D4" location="Declaration!D8" display="Declaration!D8"/>
    <hyperlink ref="C2" location="'Product List'!A1" display="'Product List'!A1"/>
    <hyperlink ref="A2" location="Declaration!A1" display="Click here to return to Declaration tab"/>
    <hyperlink ref="D94" location="Declaration!B115" display="Declaration!B115"/>
    <hyperlink ref="D9" location="Declaration!B19" display="Declaration!B19"/>
    <hyperlink ref="D5" location="Declaration!B9" display="Declaration!B9"/>
    <hyperlink ref="D39" location="Declaration!B54" display="Declaration!B54"/>
    <hyperlink ref="D112" location="'Product List'!A1" display="'Product List'!A1"/>
    <hyperlink ref="D28" location="Declaration!B42" display="Declaration!B42"/>
    <hyperlink ref="D115" location="'Smelter List'!A1" display="'Smelter List'!A1"/>
    <hyperlink ref="D98" location="Declaration!B120" display="Declaration!B120"/>
    <hyperlink ref="D99" location="Declaration!B121" display="Declaration!B121"/>
    <hyperlink ref="D116:D119" location="'Smelter List'!A1" display="'Smelter List'!A1"/>
    <hyperlink ref="D7" location="Declaration!B12" display="Declaration!B12"/>
    <hyperlink ref="D10" location="Declaration!B20" display="Declaration!B20"/>
    <hyperlink ref="D18" location="Declaration!B31" display="Declaration!B31"/>
    <hyperlink ref="D19:D22" location="Declaration!B31" display="Declaration!B31"/>
    <hyperlink ref="D19" location="Declaration!B32" display="Declaration!B32"/>
    <hyperlink ref="D20" location="Declaration!B33" display="Declaration!B33"/>
    <hyperlink ref="D21" location="Declaration!B34" display="Declaration!B34"/>
    <hyperlink ref="D22" location="Declaration!B35" display="Declaration!B35"/>
    <hyperlink ref="D29:D33" location="Declaration!B32" display="Declaration!B32"/>
    <hyperlink ref="D29" location="Declaration!B43" display="Declaration!B43"/>
    <hyperlink ref="D30" location="Declaration!B44" display="Declaration!B44"/>
    <hyperlink ref="D31" location="Declaration!B45" display="Declaration!B45"/>
    <hyperlink ref="D32" location="Declaration!B46" display="Declaration!B46"/>
    <hyperlink ref="D33" location="Declaration!B47" display="Declaration!B47"/>
    <hyperlink ref="D40:D44" location="Declaration!B38" display="Declaration!B38"/>
    <hyperlink ref="D40" location="Declaration!B55" display="Declaration!B55"/>
    <hyperlink ref="D41" location="Declaration!B56" display="Declaration!B56"/>
    <hyperlink ref="D42" location="Declaration!B57" display="Declaration!B57"/>
    <hyperlink ref="D43" location="Declaration!B58" display="Declaration!B58"/>
    <hyperlink ref="D44" location="Declaration!B59" display="Declaration!B59"/>
    <hyperlink ref="D51:D55" location="Declaration!B44" display="Declaration!B44"/>
    <hyperlink ref="D51" location="Declaration!B67" display="Declaration!B67"/>
    <hyperlink ref="D52" location="Declaration!B68" display="Declaration!B68"/>
    <hyperlink ref="D53" location="Declaration!B69" display="Declaration!B69"/>
    <hyperlink ref="D54" location="Declaration!B70" display="Declaration!B70"/>
    <hyperlink ref="D55" location="Declaration!B71" display="Declaration!B71"/>
    <hyperlink ref="D62:D66" location="Declaration!B50" display="Declaration!B50"/>
    <hyperlink ref="D62" location="Declaration!B79" display="Declaration!B79"/>
    <hyperlink ref="D63" location="Declaration!B80" display="Declaration!B80"/>
    <hyperlink ref="D64" location="Declaration!B81" display="Declaration!B81"/>
    <hyperlink ref="D65" location="Declaration!B82" display="Declaration!B82"/>
    <hyperlink ref="D66" location="Declaration!B83" display="Declaration!B83"/>
    <hyperlink ref="D73:D77" location="Declaration!B56" display="Declaration!B56"/>
    <hyperlink ref="D73" location="Declaration!B91" display="Declaration!B91"/>
    <hyperlink ref="D74" location="Declaration!B92" display="Declaration!B92"/>
    <hyperlink ref="D75" location="Declaration!B93" display="Declaration!B93"/>
    <hyperlink ref="D76" location="Declaration!B94" display="Declaration!B94"/>
    <hyperlink ref="D77" location="Declaration!B95" display="Declaration!B95"/>
    <hyperlink ref="D84:D88" location="Declaration!B62" display="Declaration!B62"/>
    <hyperlink ref="D84" location="Declaration!B103" display="Declaration!B103"/>
    <hyperlink ref="D85" location="Declaration!B104" display="Declaration!B104"/>
    <hyperlink ref="D86" location="Declaration!B105" display="Declaration!B105"/>
    <hyperlink ref="D87" location="Declaration!B106" display="Declaration!B106"/>
    <hyperlink ref="D88" location="Declaration!B107" display="Declaration!B107"/>
    <hyperlink ref="D100:D103" location="Declaration!B75" display="Declaration!B75"/>
    <hyperlink ref="D100" location="Declaration!B122" display="Declaration!B122"/>
    <hyperlink ref="D101" location="Declaration!B123" display="Declaration!B123"/>
    <hyperlink ref="D102" location="Declaration!B124" display="Declaration!B124"/>
    <hyperlink ref="D103" location="Declaration!B125" display="Declaration!B125"/>
    <hyperlink ref="D124" location="'Smelter List'!A1" display="'Smelter List'!A1"/>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64" t="str">
        <f ca="1">OFFSET(L!$C$1,MATCH("Mine List"&amp;ADDRESS(ROW(),COLUMN(),4),L!$A:$A,0)-1,SL,,)</f>
        <v>TO BEGIN:</v>
      </c>
      <c r="C2" s="464" t="s">
        <v>19144</v>
      </c>
      <c r="D2" s="464" t="s">
        <v>19144</v>
      </c>
      <c r="E2" s="326"/>
      <c r="F2" s="326"/>
      <c r="G2" s="327"/>
      <c r="H2" s="465"/>
      <c r="I2" s="466"/>
      <c r="J2" s="466"/>
      <c r="K2" s="466"/>
      <c r="L2" s="466"/>
      <c r="M2" s="466"/>
      <c r="N2" s="328"/>
      <c r="O2" s="328"/>
    </row>
    <row r="3" spans="1:19" s="324" customFormat="1" ht="93.95" customHeight="1" thickBot="1">
      <c r="A3" s="360"/>
      <c r="B3" s="467"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67" t="s">
        <v>19144</v>
      </c>
      <c r="D3" s="467" t="s">
        <v>19144</v>
      </c>
      <c r="E3" s="468" t="s">
        <v>19142</v>
      </c>
      <c r="F3" s="468"/>
      <c r="G3" s="469"/>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15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19" priority="2" stopIfTrue="1">
      <formula>IF($A5="",TRUE)</formula>
    </cfRule>
    <cfRule type="expression" dxfId="18" priority="3" stopIfTrue="1">
      <formula>IF($A5="",FALSE)</formula>
    </cfRule>
  </conditionalFormatting>
  <conditionalFormatting sqref="B6:C2504 C5">
    <cfRule type="expression" dxfId="17" priority="6" stopIfTrue="1">
      <formula>IF(AND(B5="",$A5&lt;&gt;""),TRUE)</formula>
    </cfRule>
    <cfRule type="expression" dxfId="16" priority="7" stopIfTrue="1">
      <formula>IF(FIND("!",B5),TRUE)</formula>
    </cfRule>
  </conditionalFormatting>
  <conditionalFormatting sqref="F5:F2504">
    <cfRule type="expression" dxfId="15" priority="4" stopIfTrue="1">
      <formula>IF(AND(F5="",$A5&lt;&gt;""),TRUE)</formula>
    </cfRule>
    <cfRule type="expression" dxfId="14" priority="5" stopIfTrue="1">
      <formula>IF(FIND("!",F5),TRUE)</formula>
    </cfRule>
  </conditionalFormatting>
  <conditionalFormatting sqref="B5">
    <cfRule type="expression" dxfId="0" priority="1" stopIfTrue="1">
      <formula>IF(AND(A5&lt;&gt;"",B5=""),TRUE)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1" t="str">
        <f ca="1">OFFSET(L!$C$1,MATCH("Product List"&amp;ADDRESS(ROW(),COLUMN(),4),L!$A:$A,0)-1,SL,,)</f>
        <v>Completion required only if reporting level "Product (or List of Products)" selected on the 'Declaration' worksheet.</v>
      </c>
      <c r="B1" s="472"/>
      <c r="C1" s="472"/>
      <c r="D1" s="472"/>
      <c r="E1" s="107"/>
    </row>
    <row r="2" spans="1:35">
      <c r="A2" s="19"/>
      <c r="B2" s="109"/>
      <c r="C2" s="109"/>
      <c r="D2"/>
      <c r="E2" s="20"/>
    </row>
    <row r="3" spans="1:35">
      <c r="A3" s="19"/>
      <c r="B3" s="109"/>
      <c r="C3" s="109"/>
      <c r="D3" s="109"/>
      <c r="E3" s="20"/>
    </row>
    <row r="4" spans="1:35" ht="15.75" customHeight="1">
      <c r="A4" s="19"/>
      <c r="B4" s="470" t="s">
        <v>47</v>
      </c>
      <c r="C4" s="470"/>
      <c r="D4" s="470"/>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73" t="str">
        <f ca="1">OFFSET(L!$C$1,MATCH("General"&amp;"Cpy",L!$A:$A,0)-1,SL,,)</f>
        <v>© 2025 Responsible Minerals Initiative. All rights reserved.</v>
      </c>
      <c r="C1001" s="473"/>
      <c r="D1001" s="473"/>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7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74"/>
      <c r="C1" s="474"/>
      <c r="D1" s="474"/>
      <c r="E1" s="474"/>
      <c r="F1" s="474"/>
      <c r="G1" s="474"/>
    </row>
    <row r="2" spans="1:13">
      <c r="A2" s="475"/>
      <c r="B2" s="475"/>
      <c r="C2" s="475"/>
      <c r="D2" s="475"/>
      <c r="E2" s="475"/>
      <c r="F2" s="475"/>
      <c r="G2" s="475"/>
      <c r="H2" s="475"/>
      <c r="I2" s="475"/>
    </row>
    <row r="3" spans="1:13">
      <c r="A3" s="475"/>
      <c r="B3" s="475"/>
      <c r="C3" s="475"/>
      <c r="D3" s="475"/>
      <c r="E3" s="475"/>
      <c r="F3" s="475"/>
      <c r="G3" s="475"/>
      <c r="H3" s="475"/>
      <c r="I3" s="475"/>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5">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customSheetViews>
    <customSheetView guid="{C59130F4-2E03-5E48-94CE-6E4A0484DB9E}" showAutoFilter="1">
      <selection activeCell="E4" sqref="E4"/>
      <pageMargins left="0" right="0" top="0" bottom="0" header="0" footer="0"/>
      <pageSetup paperSize="9" orientation="portrait"/>
      <headerFooter alignWithMargins="0"/>
      <autoFilter ref="B1:N1"/>
    </customSheetView>
    <customSheetView guid="{4BDF1A28-30D5-449D-B20E-D6C97EF9FAE1}" showAutoFilter="1">
      <selection activeCell="C174" sqref="C174"/>
      <pageMargins left="0" right="0" top="0" bottom="0" header="0" footer="0"/>
      <pageSetup paperSize="9" orientation="portrait"/>
      <autoFilter ref="B1:N1"/>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customSheetView>
    <customSheetView guid="{4BDF1A28-30D5-449D-B20E-D6C97EF9FAE1}" showAutoFilter="1">
      <selection activeCell="C1" sqref="C1:D65536"/>
      <pageMargins left="0" right="0" top="0" bottom="0" header="0" footer="0"/>
      <pageSetup orientation="portrait"/>
      <autoFilter ref="B1:C1"/>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documentManagement/types"/>
    <ds:schemaRef ds:uri="http://purl.org/dc/elements/1.1/"/>
    <ds:schemaRef ds:uri="a54701f6-876b-4337-a24e-543e1bd311e6"/>
    <ds:schemaRef ds:uri="1b346dad-8a15-4ce7-a19a-07d981b0c5e2"/>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England, Sean</cp:lastModifiedBy>
  <cp:revision/>
  <dcterms:created xsi:type="dcterms:W3CDTF">2010-06-21T21:00:23Z</dcterms:created>
  <dcterms:modified xsi:type="dcterms:W3CDTF">2025-04-28T11:09:25Z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